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212" documentId="13_ncr:1_{C116D94F-4D03-3B40-8287-B36BBAD89845}" xr6:coauthVersionLast="47" xr6:coauthVersionMax="47" xr10:uidLastSave="{4E52BA2C-C8BB-46BF-8561-72C055E754CC}"/>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<sst xmlns="http://schemas.openxmlformats.org/spreadsheetml/2006/main" count="341" uniqueCount="173">
  <si>
    <t>Species:</t>
  </si>
  <si>
    <t>Salix babylonica aka Weeping willow, Babylon weeping willow, Salix babylonica var. szechuanica Görz,
Salix cantoniensis Hance,
Salix chinensis Burm. f.,
Salix elegantissima K. Koch</t>
  </si>
  <si>
    <r>
      <rPr>
        <sz val="11"/>
        <color rgb="FF000000"/>
        <rFont val="Calibri"/>
      </rPr>
      <t>Assessment date:</t>
    </r>
    <r>
      <rPr>
        <sz val="11"/>
        <color rgb="FFFF0000"/>
        <rFont val="Calibri"/>
      </rPr>
      <t xml:space="preserve"> 02 July 2025</t>
    </r>
    <r>
      <rPr>
        <sz val="11"/>
        <color rgb="FF000000"/>
        <rFont val="Calibri"/>
      </rPr>
      <t xml:space="preserve"> Prepared by Cameron Deelstra</t>
    </r>
  </si>
  <si>
    <t>Number</t>
  </si>
  <si>
    <t>Question</t>
  </si>
  <si>
    <t>Answer</t>
  </si>
  <si>
    <t>Score</t>
  </si>
  <si>
    <t>Uncertainty</t>
  </si>
  <si>
    <t>Evidence</t>
  </si>
  <si>
    <t>Reference</t>
  </si>
  <si>
    <t>Is the species highly domesticated?</t>
  </si>
  <si>
    <t>n</t>
  </si>
  <si>
    <t>Taxon is cultivated as an ornamental but no evidence of cultivation to reduce weediness.</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</si>
  <si>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</si>
  <si>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</si>
  <si>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</si>
  <si>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 climate suitability for all of Florida</t>
  </si>
  <si>
    <t>See attached climate suitability map</t>
  </si>
  <si>
    <t>Quality of climate match data (1-low; 2-intermediate; 3-high)</t>
  </si>
  <si>
    <t>Broad climate suitability (environmental versatility)</t>
  </si>
  <si>
    <t>y</t>
  </si>
  <si>
    <t>Native or naturalized in habitats with periodic inundation
       North Zone: mean annual precipitation 50-70 inches
       Central Zone: mean annual precipitation 40-60 inches
       South Zone: mean annual precipitation 40-60 inches</t>
  </si>
  <si>
    <t>See attached climate suitability map. High climate suitability for all of Florida except for areas in the Southeast portion of the state. "The mean annual precipitation is over 1000 mm but it can also grow well in arid areas with annual precipitation below 600 mm and a 6 month dry season as long as there is sufficient groundwater supply" (1)</t>
  </si>
  <si>
    <t>(1) https://www.cabidigitallibrary.org/doi/full/10.1079/cabicompendium.48523</t>
  </si>
  <si>
    <t>Does the species have a history of repeated introductions outside its natural range?</t>
  </si>
  <si>
    <t>Taxon has been introduced and naturalized to many regions outside of its native range (1)(2). "native to China but has been introduced around the world as an ornamental and for erosion control (1)." " introduced for ornamental purposes to numerous Asian, European and North American countries, for example by 1676 it was in western Anatolia, Turkey, and by 1730 in England (2)."</t>
  </si>
  <si>
    <t>(1) https://www.iucngisd.org/gisd/species.php?sc=1762 (2) https://www.cabidigitallibrary.org/doi/full/10.1079/cabicompendium.48523</t>
  </si>
  <si>
    <t>Naturalized beyond native range</t>
  </si>
  <si>
    <t>Taxon is naturalized around the world. "Native to eastern Asia and has naturalized throughout North Carolina (1)." "widely planted and naturalized in other parts of the world (2)."</t>
  </si>
  <si>
    <t>(1) https://plants.ces.ncsu.edu/plants/salix-babylonica/ (2) https://www.gardenia.net/plant/salix-babylonica</t>
  </si>
  <si>
    <t>Garden/amenity/disturbance weed</t>
  </si>
  <si>
    <t>No evidence.</t>
  </si>
  <si>
    <t>Weed of agriculture</t>
  </si>
  <si>
    <t>Environmental weed</t>
  </si>
  <si>
    <t>"In some regions, they can be invasive, spreading aggressively along waterways (1)." "able to form dense stands that shade out native vegetation (2)."</t>
  </si>
  <si>
    <t>(1) https://www.gardenia.net/plant/salix-babylonica (2) https://www.cabidigitallibrary.org/doi/full/10.1079/cabicompendium.48523</t>
  </si>
  <si>
    <t>Congeneric weed</t>
  </si>
  <si>
    <t xml:space="preserve">S. alba, S. cinerea, and others are considered invasive outside of their native range. (1)(2) </t>
  </si>
  <si>
    <t>(1) https://www.gardenia.net/guide/native-plant-alternatives-to-salix-alba (2) https://www.invasive.org/browse/subinfo.cfm?sub=11589</t>
  </si>
  <si>
    <t>Produces spines, thorns or burrs</t>
  </si>
  <si>
    <t>No evidence of these traits.</t>
  </si>
  <si>
    <t>Allelopathic</t>
  </si>
  <si>
    <t>?</t>
  </si>
  <si>
    <t>More information on allelopathic characteristics needed.</t>
  </si>
  <si>
    <t>(1) Chaves Lobón, Natividad et al. “Comparison of the Allelopathic Potential of Non-Native and Native Species of Mediterranean Ecosystems.” Plants (Basel, Switzerland) vol. 12,4 972. 20 Feb. 2023, doi:10.3390/plants12040972</t>
  </si>
  <si>
    <t>Parasitic</t>
  </si>
  <si>
    <t>Unpalatable to grazing animals</t>
  </si>
  <si>
    <t>Leaves and shoots are used as fodder for livestock in some regions of the world. (1)(2)</t>
  </si>
  <si>
    <t>(1) https://uknowledge.uky.edu/cgi/viewcontent.cgi?article=6712&amp;context=igc#:~:text=Salix%20babylonica%20is%20a%20multipurpose,value%20for%20fuel%2C%20and%20fencing. (2) https://apps.worldagroforestry.org/treedb/AFTPDFS/Salix_babylonica.PDF</t>
  </si>
  <si>
    <t>Toxic to animals</t>
  </si>
  <si>
    <t>Host for recognised pests and pathogens</t>
  </si>
  <si>
    <t>Taxon is noted to be heavily impacted by common agricultural pests and pathogens. (1)(2)</t>
  </si>
  <si>
    <t>(1) https://www.gardenia.net/plant/salix-babylonica (2) https://apps.worldagroforestry.org/treedb/AFTPDFS/Salix_babylonica.PDF</t>
  </si>
  <si>
    <t>Causes allergies or is otherwise toxic to humans</t>
  </si>
  <si>
    <t>Creates a fire hazard in natural ecosystems</t>
  </si>
  <si>
    <t>Taxon is considered fire-resistant. (1)(2)</t>
  </si>
  <si>
    <t>(1) https://wvforestry.com/pdf/Firewise%20Landscaping%20Plants%20for%20WV.pdf (2) https://fire.sref.info/plants/salix-babylonica</t>
  </si>
  <si>
    <t>Is a shade tolerant plant at some stage of its life cycle</t>
  </si>
  <si>
    <t>Taxon prefers growth in full sun and may tolerate partial shade. (1)(2)</t>
  </si>
  <si>
    <t>(1) https://edis.ifas.ufl.edu/publication/ST576 (2) https://landscapeplants.oregonstate.edu/plants/salix-babylonica</t>
  </si>
  <si>
    <t>Grows on infertile soils (oligotrophic, limerock, or excessively draining soils).  North &amp; Central Zones: infertile soils; South Zone: shallow limerock or Histisols.</t>
  </si>
  <si>
    <t>Taxon tolerate a wide range of soil conditions including alkaline and well draining, as long as there is adequate moisture levels. (1)(2)</t>
  </si>
  <si>
    <t>Climbing or smothering growth habit</t>
  </si>
  <si>
    <t>Taxon does not exhibit climbing or smothering growth habits.</t>
  </si>
  <si>
    <t>(1) https://edis.ifas.ufl.edu/publication/ST576</t>
  </si>
  <si>
    <t>Forms dense thickets</t>
  </si>
  <si>
    <t>Taxon is a tree that grows to spread out to 30-50 ft.</t>
  </si>
  <si>
    <t>Aquatic</t>
  </si>
  <si>
    <t>Taxon is terrestrial but commonly grows around rivers and lakes and tolerates flooding well. (1)(2)</t>
  </si>
  <si>
    <t>(1) https://apps.worldagroforestry.org/treedb/AFTPDFS/Salix_babylonica.PDF (2) https://www.iucngisd.org/gisd/species.php?sc=1762</t>
  </si>
  <si>
    <t>Grass</t>
  </si>
  <si>
    <t>Not of the Poaceae family</t>
  </si>
  <si>
    <t>Nitrogen fixing woody plant</t>
  </si>
  <si>
    <t>Taxon is a woody tree but does not fix nitrogen and is not legumous or of the Fabaceae family.</t>
  </si>
  <si>
    <t>(1) https://plants.ces.ncsu.edu/plants/salix-babylonica/</t>
  </si>
  <si>
    <t>Geophyte</t>
  </si>
  <si>
    <t>No evidence of specialized underground storage tissues</t>
  </si>
  <si>
    <t>Evidence of substantial reproductive failure in native habitat</t>
  </si>
  <si>
    <t>Produces viable seed</t>
  </si>
  <si>
    <t>Taxon can reproduce vegetatively and via seeds. (1)(2)</t>
  </si>
  <si>
    <t>Hybridizes naturally</t>
  </si>
  <si>
    <t>Taxon commonly hybridizes in the wild and in cultivation. (1)(2)(3)</t>
  </si>
  <si>
    <t>(1) https://pfaf.org/user/Plant.aspx?LatinName=Salix+babylonica (2) https://landscapeplants.oregonstate.edu/plants/salix-babylonica (3) https://www.cabidigitallibrary.org/doi/full/10.1079/cabicompendium.48523</t>
  </si>
  <si>
    <t>Self-compatible or apomictic</t>
  </si>
  <si>
    <t>Taxon is dioecious meaning individual plants are either male or female and cannot self-pollinate. (1)(2)</t>
  </si>
  <si>
    <t>(1) https://landscapeplants.oregonstate.edu/plants/salix-babylonica (2) https://pfaf.org/user/Plant.aspx?LatinName=Salix+babylonica</t>
  </si>
  <si>
    <t>Requires specialist pollinators</t>
  </si>
  <si>
    <t>Taxon is pollinated by generalist pollinator species such as bees and butterflies. (1)(2)</t>
  </si>
  <si>
    <t>(1) https://pfaf.org/user/Plant.aspx?LatinName=Salix+babylonica (2) https://plants.ces.ncsu.edu/plants/salix-babylonica/</t>
  </si>
  <si>
    <t>Reproduction by vegetative propagation</t>
  </si>
  <si>
    <t>Minimum generative time (years)</t>
  </si>
  <si>
    <t>1 or fewer</t>
  </si>
  <si>
    <t>Taxon is noted to be a fast-growing tree (1)(2). One year old cuttings can be taken from parent tree and planted into soil (1).</t>
  </si>
  <si>
    <t>(1) https://www.cabidigitallibrary.org/doi/full/10.1079/cabicompendium.48523 (2) https://edis.ifas.ufl.edu/publication/ST576</t>
  </si>
  <si>
    <t>Propagules likely to be dispersed unintentionally (plants growing in heavily trafficked areas)</t>
  </si>
  <si>
    <t>Propagules dispersed intentionally by people</t>
  </si>
  <si>
    <t>Propagules likely to disperse as a produce contaminant</t>
  </si>
  <si>
    <t>Propagules adapted to wind dispersal</t>
  </si>
  <si>
    <t>Seeds are small and are covered in cottonly down that aids in wind dispersal.</t>
  </si>
  <si>
    <t>(1) https://www.gardenia.net/plant/salix-babylonica (2) https://plants.ces.ncsu.edu/plants/salix-babylonica/</t>
  </si>
  <si>
    <t>Propagules water dispersed</t>
  </si>
  <si>
    <t>Taxon commonly grows along waterways and in wetlands. Taxon can reproduce vegetatively and via seeding, thus buoyant propagules (seeds and cuttings) are commonly dispersed via water. (1)(2)</t>
  </si>
  <si>
    <t>(1) https://www.cabidigitallibrary.org/doi/full/10.1079/cabicompendium.48523 (2) https://www.iucngisd.org/gisd/species.php?sc=1762</t>
  </si>
  <si>
    <t>Propagules bird dispersed</t>
  </si>
  <si>
    <t>Propagules dispersed by other animals (externally)</t>
  </si>
  <si>
    <t>Propagules dispersed by other animals (internally)</t>
  </si>
  <si>
    <t>Prolific seed production</t>
  </si>
  <si>
    <t>Seeds are extremely small but more information about seed production is needed.</t>
  </si>
  <si>
    <t>Evidence that a persistent propagule bank is formed (&gt;1 yr)</t>
  </si>
  <si>
    <t>Seeds are hardy but viability reduces drastically with time (1)(2). "Seed storage behaviour is recalcitrant. The viability of air-dry seed is 5-10
days (1)."</t>
  </si>
  <si>
    <t>(1) https://apps.worldagroforestry.org/treedb/AFTPDFS/Salix_babylonica.PDF (2) https://www.cabidigitallibrary.org/doi/full/10.1079/cabicompendium.48523</t>
  </si>
  <si>
    <t>Well controlled by herbicides</t>
  </si>
  <si>
    <t>Herbicides are a common method of control (1)(2) "Herbicide can also applied to cut stumps to prevent resprouting and repeat applications of herbicide are necessary (1)."</t>
  </si>
  <si>
    <t>Tolerates, or benefits from, mutilation or cultivation</t>
  </si>
  <si>
    <t>"has a very strong capacity to sprout. Young shoots can reach 3 m high in one growing season. Thus, sprouting stands will gradually form when trees are harvested by clearcutting (1)."</t>
  </si>
  <si>
    <t>Effective natural enemies present in U.S.</t>
  </si>
  <si>
    <t>Anoplophora glabripennis, willow rust, and other enemies are found in North America. (1)(2)(3)</t>
  </si>
  <si>
    <t>(1) https://www.cabidigitallibrary.org/doi/full/10.1079/cabicompendium.48523 (2) https://www.cabidigitallibrary.org/doi/full/10.1079/cabicompendium.5557 (3) https://willow.cals.cornell.edu/research/diseases/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</si>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</sst>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1"/>
      <color rgb="FF000000"/>
      <name val="Calibri"/>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1"/>
      <color rgb="FF000000"/>
      <name val="Calibri"/>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6" fillId="6" borderId="0" xfId="0" applyFont="1" applyFill="1" applyAlignment="1" applyProtection="1">
      <alignment wrapText="1"/>
      <protection locked="0"/>
    </xf>
    <xf numFmtId="0" fontId="27"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30" fillId="0" borderId="0" xfId="0" applyFont="1" applyAlignment="1" applyProtection="1">
      <alignment wrapText="1"/>
      <protection locked="0"/>
    </xf>
    <xf numFmtId="0" fontId="25" fillId="0" borderId="0" xfId="0" applyFont="1" applyFill="1" applyBorder="1" applyAlignment="1" applyProtection="1">
      <alignment wrapText="1"/>
      <protection locked="0"/>
    </xf>
    <xf numFmtId="0" fontId="31" fillId="0" borderId="0" xfId="0" applyFont="1" applyProtection="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1" activePane="topRight" state="frozen"/>
      <selection pane="topRight" activeCell="G52" sqref="G52"/>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46" t="s">
        <v>2</v>
      </c>
      <c r="G1" s="56"/>
    </row>
    <row r="2" spans="1:8" s="17" customFormat="1" ht="30.75" customHeight="1">
      <c r="A2" s="18" t="s">
        <v>3</v>
      </c>
      <c r="B2" s="18" t="s">
        <v>4</v>
      </c>
      <c r="C2" s="18" t="s">
        <v>5</v>
      </c>
      <c r="D2" s="18" t="s">
        <v>6</v>
      </c>
      <c r="E2" s="88" t="s">
        <v>7</v>
      </c>
      <c r="F2" s="18" t="s">
        <v>8</v>
      </c>
      <c r="G2" s="18" t="s">
        <v>9</v>
      </c>
      <c r="H2" s="101"/>
    </row>
    <row r="3" spans="1:8" ht="23.25">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147" t="s">
        <v>17</v>
      </c>
    </row>
    <row r="7" spans="1:8" ht="30.75">
      <c r="A7" s="66">
        <v>2.02</v>
      </c>
      <c r="B7" s="67" t="s">
        <v>18</v>
      </c>
      <c r="C7" s="56">
        <v>3</v>
      </c>
      <c r="D7" s="60"/>
      <c r="E7" s="57"/>
      <c r="F7" s="147" t="s">
        <v>17</v>
      </c>
      <c r="G7" s="64"/>
    </row>
    <row r="8" spans="1:8">
      <c r="A8" s="66">
        <v>2.0299999999999998</v>
      </c>
      <c r="B8" s="67" t="s">
        <v>19</v>
      </c>
      <c r="C8" s="56" t="s">
        <v>20</v>
      </c>
      <c r="D8" s="59">
        <f>IF(C8="y",1,IF(C8="n",0," "))</f>
        <v>1</v>
      </c>
      <c r="E8" s="57"/>
      <c r="F8" s="147" t="s">
        <v>17</v>
      </c>
      <c r="G8" s="99"/>
    </row>
    <row r="9" spans="1:8" ht="121.5">
      <c r="A9" s="66">
        <v>2.04</v>
      </c>
      <c r="B9" s="67" t="s">
        <v>21</v>
      </c>
      <c r="C9" s="56" t="s">
        <v>20</v>
      </c>
      <c r="D9" s="59">
        <f>IF(C9="y",1,IF(C9="n",0," "))</f>
        <v>1</v>
      </c>
      <c r="E9" s="57"/>
      <c r="F9" s="147" t="s">
        <v>22</v>
      </c>
      <c r="G9" s="99" t="s">
        <v>23</v>
      </c>
    </row>
    <row r="10" spans="1:8" ht="91.5">
      <c r="A10" s="66">
        <v>2.0499999999999998</v>
      </c>
      <c r="B10" s="67" t="s">
        <v>24</v>
      </c>
      <c r="C10" s="56" t="s">
        <v>20</v>
      </c>
      <c r="D10" s="60"/>
      <c r="E10" s="57"/>
      <c r="F10" s="56" t="s">
        <v>25</v>
      </c>
      <c r="G10" s="99" t="s">
        <v>26</v>
      </c>
    </row>
    <row r="11" spans="1:8" ht="45.75">
      <c r="A11" s="66">
        <v>3.01</v>
      </c>
      <c r="B11" s="67" t="s">
        <v>27</v>
      </c>
      <c r="C11" s="56" t="s">
        <v>20</v>
      </c>
      <c r="D11" s="59">
        <f>IF(C11="n",LOOKUP($C$10,LUT!$I$13:$L$13,LUT!$I$14:$L$14),IF(AND(C11="y",AND($C$6=1,$C$7=1)),2,IF(AND(C11="y",AND($C$6=1,$C$7=2)),1,IF(AND(C11="y",AND($C$6=1,$C$7=3)),1,IF(AND(C11="y",AND($C$6=2,$C$7=1)),2,IF(AND(C11="y",AND($C$6=2,$C$7=2)),2,IF(AND(C11="y",AND($C$6=2,$C$7=3)),1,IF(AND(C11="y",AND($C$6=3,$C$7=1)),2,IF(AND(C11="y",AND($C$6=3,$C$7=2)),2,IF(AND(C11="y",AND($C$6=3,$C$7=3)),2,""))))))))))</f>
        <v>2</v>
      </c>
      <c r="E11" s="57"/>
      <c r="F11" s="56" t="s">
        <v>28</v>
      </c>
      <c r="G11" s="56" t="s">
        <v>29</v>
      </c>
    </row>
    <row r="12" spans="1:8">
      <c r="A12" s="66">
        <v>3.02</v>
      </c>
      <c r="B12" s="67" t="s">
        <v>30</v>
      </c>
      <c r="C12" s="56" t="s">
        <v>11</v>
      </c>
      <c r="D12" s="59">
        <f>IF(C12="n",LOOKUP($C$10,LUT!$I$13:$L$13,LUT!$I$15:$L$15),IF(AND(C12="y",AND($C$6=1,$C$7=1)),2,IF(AND(C12="y",AND($C$6=1,$C$7=2)),1,IF(AND(C12="y",AND($C$6=1,$C$7=3)),1,IF(AND(C12="y",AND($C$6=2,$C$7=1)),2,IF(AND(C12="y",AND($C$6=2,$C$7=2)),2,IF(AND(C12="y",AND($C$6=2,$C$7=3)),1,IF(AND(C12="y",AND($C$6=3,$C$7=1)),2,IF(AND(C12="y",AND($C$6=3,$C$7=2)),2,IF(AND(C12="y",AND($C$6=3,$C$7=3)),2,""))))))))))</f>
        <v>0</v>
      </c>
      <c r="E12" s="57"/>
      <c r="F12" s="100" t="s">
        <v>31</v>
      </c>
      <c r="G12" s="56"/>
    </row>
    <row r="13" spans="1:8">
      <c r="A13" s="66">
        <v>3.03</v>
      </c>
      <c r="B13" s="67" t="s">
        <v>32</v>
      </c>
      <c r="C13" s="56" t="s">
        <v>11</v>
      </c>
      <c r="D13" s="59">
        <f>IF(C13="n",LOOKUP($C$10,LUT!$I$13:$L$13,LUT!$I$15:$L$15),IF(AND(C13="y",AND($C$6=1,$C$7=1)),4,IF(AND(C13="y",AND($C$6=1,$C$7=2)),2,IF(AND(C13="y",AND($C$6=1,$C$7=3)),1,IF(AND(C13="y",AND($C$6=2,$C$7=1)),4,IF(AND(C13="y",AND($C$6=2,$C$7=2)),3,IF(AND(C13="y",AND($C$6=2,$C$7=3)),2,IF(AND(C13="y",AND($C$6=3,$C$7=1)),4,IF(AND(C13="y",AND($C$6=3,$C$7=2)),4,IF(AND(C13="y",AND($C$6=3,$C$7=3)),4,""))))))))))</f>
        <v>0</v>
      </c>
      <c r="E13" s="57"/>
      <c r="F13" s="100" t="s">
        <v>31</v>
      </c>
      <c r="G13" s="64"/>
    </row>
    <row r="14" spans="1:8" ht="45.75">
      <c r="A14" s="66">
        <v>3.04</v>
      </c>
      <c r="B14" s="67" t="s">
        <v>33</v>
      </c>
      <c r="C14" s="56" t="s">
        <v>20</v>
      </c>
      <c r="D14" s="59">
        <f>IF(C14="n",LOOKUP($C$10,LUT!$I$13:$L$13,LUT!$I$15:$L$15),IF(AND(C14="y",AND($C$6=1,$C$7=1)),4,IF(AND(C14="y",AND($C$6=1,$C$7=2)),2,IF(AND(C14="y",AND($C$6=1,$C$7=3)),1,IF(AND(C14="y",AND($C$6=2,$C$7=1)),4,IF(AND(C14="y",AND($C$6=2,$C$7=2)),3,IF(AND(C14="y",AND($C$6=2,$C$7=3)),2,IF(AND(C14="y",AND($C$6=3,$C$7=1)),4,IF(AND(C14="y",AND($C$6=3,$C$7=2)),4,IF(AND(C14="y",AND($C$6=3,$C$7=3)),4,""))))))))))</f>
        <v>4</v>
      </c>
      <c r="E14" s="57"/>
      <c r="F14" s="64" t="s">
        <v>34</v>
      </c>
      <c r="G14" s="99" t="s">
        <v>35</v>
      </c>
    </row>
    <row r="15" spans="1:8" ht="60.75">
      <c r="A15" s="66">
        <v>3.05</v>
      </c>
      <c r="B15" s="67" t="s">
        <v>36</v>
      </c>
      <c r="C15" s="56" t="s">
        <v>20</v>
      </c>
      <c r="D15" s="59">
        <f>IF(C15="n",LOOKUP($C$10,LUT!$I$13:$L$13,LUT!$I$15:$L$15),IF(AND(C15="y",AND($C$6=1,$C$7=1)),2,IF(AND(C15="y",AND($C$6=1,$C$7=2)),1,IF(AND(C15="y",AND($C$6=1,$C$7=3)),1,IF(AND(C15="y",AND($C$6=2,$C$7=1)),2,IF(AND(C15="y",AND($C$6=2,$C$7=2)),2,IF(AND(C15="y",AND($C$6=2,$C$7=3)),1,IF(AND(C15="y",AND($C$6=3,$C$7=1)),2,IF(AND(C15="y",AND($C$6=3,$C$7=2)),2,IF(AND(C15="y",AND($C$6=3,$C$7=3)),2,""))))))))))</f>
        <v>2</v>
      </c>
      <c r="E15" s="57"/>
      <c r="F15" s="64" t="s">
        <v>37</v>
      </c>
      <c r="G15" s="64" t="s">
        <v>38</v>
      </c>
    </row>
    <row r="16" spans="1:8">
      <c r="A16" s="66">
        <v>4.01</v>
      </c>
      <c r="B16" s="67" t="s">
        <v>39</v>
      </c>
      <c r="C16" s="56" t="s">
        <v>11</v>
      </c>
      <c r="D16" s="59">
        <f>IF(C16="y",VLOOKUP(LUT!C17,LUT!$C$4:$E$52,3),IF(C16="n",VLOOKUP(LUT!C17,LUT!$C$4:$E$52,2)," "))</f>
        <v>0</v>
      </c>
      <c r="E16" s="57"/>
      <c r="F16" s="64" t="s">
        <v>40</v>
      </c>
      <c r="G16" s="64"/>
    </row>
    <row r="17" spans="1:7" ht="76.5">
      <c r="A17" s="66">
        <v>4.0199999999999996</v>
      </c>
      <c r="B17" s="67" t="s">
        <v>41</v>
      </c>
      <c r="C17" s="56" t="s">
        <v>42</v>
      </c>
      <c r="D17" s="59" t="str">
        <f>IF(C17="y",VLOOKUP(LUT!C18,LUT!C4:E52,3),IF(C17="n",VLOOKUP(LUT!C18,LUT!C4:E52,2)," "))</f>
        <v xml:space="preserve"> </v>
      </c>
      <c r="E17" s="57"/>
      <c r="F17" s="64" t="s">
        <v>43</v>
      </c>
      <c r="G17" s="64" t="s">
        <v>44</v>
      </c>
    </row>
    <row r="18" spans="1:7">
      <c r="A18" s="66">
        <v>4.03</v>
      </c>
      <c r="B18" s="67" t="s">
        <v>45</v>
      </c>
      <c r="C18" s="56" t="s">
        <v>11</v>
      </c>
      <c r="D18" s="59">
        <f>IF(C18="y",VLOOKUP(LUT!C19,LUT!$C$4:$E$52,3),IF(C18="n",VLOOKUP(LUT!C19,LUT!$C$4:$E$52,2)," "))</f>
        <v>0</v>
      </c>
      <c r="E18" s="57"/>
      <c r="F18" s="100" t="s">
        <v>31</v>
      </c>
      <c r="G18" s="64"/>
    </row>
    <row r="19" spans="1:7" ht="121.5">
      <c r="A19" s="66">
        <v>4.04</v>
      </c>
      <c r="B19" s="67" t="s">
        <v>46</v>
      </c>
      <c r="C19" s="56" t="s">
        <v>11</v>
      </c>
      <c r="D19" s="59">
        <f>IF(C19="y",VLOOKUP(LUT!C20,LUT!$C$4:$E$52,3),IF(C19="n",VLOOKUP(LUT!C20,LUT!$C$4:$E$52,2)," "))</f>
        <v>-1</v>
      </c>
      <c r="E19" s="57"/>
      <c r="F19" s="64" t="s">
        <v>47</v>
      </c>
      <c r="G19" s="64" t="s">
        <v>48</v>
      </c>
    </row>
    <row r="20" spans="1:7" ht="121.5">
      <c r="A20" s="66">
        <v>4.05</v>
      </c>
      <c r="B20" s="67" t="s">
        <v>49</v>
      </c>
      <c r="C20" s="56" t="s">
        <v>11</v>
      </c>
      <c r="D20" s="59">
        <f>IF(C20="y",VLOOKUP(LUT!C21,LUT!$C$4:$E$52,3),IF(C20="n",VLOOKUP(LUT!C21,LUT!$C$4:$E$52,2)," "))</f>
        <v>0</v>
      </c>
      <c r="E20" s="57"/>
      <c r="F20" s="64" t="s">
        <v>47</v>
      </c>
      <c r="G20" s="64" t="s">
        <v>48</v>
      </c>
    </row>
    <row r="21" spans="1:7" ht="60.75">
      <c r="A21" s="66">
        <v>4.0599999999999996</v>
      </c>
      <c r="B21" s="67" t="s">
        <v>50</v>
      </c>
      <c r="C21" s="56" t="s">
        <v>20</v>
      </c>
      <c r="D21" s="59">
        <f>IF(C21="y",VLOOKUP(LUT!C22,LUT!$C$4:$E$52,3),IF(C21="n",VLOOKUP(LUT!C22,LUT!$C$4:$E$52,2)," "))</f>
        <v>1</v>
      </c>
      <c r="E21" s="57"/>
      <c r="F21" s="64" t="s">
        <v>51</v>
      </c>
      <c r="G21" s="64" t="s">
        <v>52</v>
      </c>
    </row>
    <row r="22" spans="1:7">
      <c r="A22" s="66">
        <v>4.07</v>
      </c>
      <c r="B22" s="67" t="s">
        <v>53</v>
      </c>
      <c r="C22" s="56" t="s">
        <v>11</v>
      </c>
      <c r="D22" s="59">
        <f>IF(C22="y",VLOOKUP(LUT!C23,LUT!$C$4:$E$52,3),IF(C22="n",VLOOKUP(LUT!C23,LUT!$C$4:$E$52,2)," "))</f>
        <v>0</v>
      </c>
      <c r="E22" s="57"/>
      <c r="F22" s="64" t="s">
        <v>31</v>
      </c>
      <c r="G22" s="64"/>
    </row>
    <row r="23" spans="1:7" ht="45.75">
      <c r="A23" s="66">
        <v>4.08</v>
      </c>
      <c r="B23" s="67" t="s">
        <v>54</v>
      </c>
      <c r="C23" s="56" t="s">
        <v>11</v>
      </c>
      <c r="D23" s="59">
        <f>IF(C23="y",VLOOKUP(LUT!C24,LUT!$C$4:$E$52,3),IF(C23="n",VLOOKUP(LUT!C24,LUT!$C$4:$E$52,2)," "))</f>
        <v>0</v>
      </c>
      <c r="E23" s="57"/>
      <c r="F23" s="64" t="s">
        <v>55</v>
      </c>
      <c r="G23" s="64" t="s">
        <v>56</v>
      </c>
    </row>
    <row r="24" spans="1:7" ht="45.75">
      <c r="A24" s="66">
        <v>4.09</v>
      </c>
      <c r="B24" s="67" t="s">
        <v>57</v>
      </c>
      <c r="C24" s="56" t="s">
        <v>11</v>
      </c>
      <c r="D24" s="59">
        <f>IF(C24="y",VLOOKUP(LUT!C25,LUT!$C$4:$E$52,3),IF(C24="n",VLOOKUP(LUT!C25,LUT!$C$4:$E$52,2)," "))</f>
        <v>0</v>
      </c>
      <c r="E24" s="57"/>
      <c r="F24" s="64" t="s">
        <v>58</v>
      </c>
      <c r="G24" s="64" t="s">
        <v>59</v>
      </c>
    </row>
    <row r="25" spans="1:7" ht="60.75">
      <c r="A25" s="66">
        <v>4.0999999999999996</v>
      </c>
      <c r="B25" s="68" t="s">
        <v>60</v>
      </c>
      <c r="C25" s="56" t="s">
        <v>20</v>
      </c>
      <c r="D25" s="59">
        <f>IF(C25="y",VLOOKUP(LUT!C26,LUT!$C$4:$E$52,3),IF(C25="n",VLOOKUP(LUT!C26,LUT!$C$4:$E$52,2)," "))</f>
        <v>1</v>
      </c>
      <c r="E25" s="57"/>
      <c r="F25" s="64" t="s">
        <v>61</v>
      </c>
      <c r="G25" s="64" t="s">
        <v>59</v>
      </c>
    </row>
    <row r="26" spans="1:7">
      <c r="A26" s="66">
        <v>4.1100000000000003</v>
      </c>
      <c r="B26" s="67" t="s">
        <v>62</v>
      </c>
      <c r="C26" s="56" t="s">
        <v>11</v>
      </c>
      <c r="D26" s="59">
        <f>IF(C26="y",VLOOKUP(LUT!C27,LUT!$C$4:$E$52,3),IF(C26="n",VLOOKUP(LUT!C27,LUT!$C$4:$E$52,2)," "))</f>
        <v>0</v>
      </c>
      <c r="E26" s="57"/>
      <c r="F26" s="64" t="s">
        <v>63</v>
      </c>
      <c r="G26" s="64" t="s">
        <v>64</v>
      </c>
    </row>
    <row r="27" spans="1:7">
      <c r="A27" s="66">
        <v>4.12</v>
      </c>
      <c r="B27" s="67" t="s">
        <v>65</v>
      </c>
      <c r="C27" s="56" t="s">
        <v>11</v>
      </c>
      <c r="D27" s="59">
        <f>IF(C27="y",VLOOKUP(LUT!C28,LUT!$C$4:$E$52,3),IF(C27="n",VLOOKUP(LUT!C28,LUT!$C$4:$E$52,2)," "))</f>
        <v>0</v>
      </c>
      <c r="E27" s="57"/>
      <c r="F27" s="64" t="s">
        <v>66</v>
      </c>
      <c r="G27" s="64" t="s">
        <v>64</v>
      </c>
    </row>
    <row r="28" spans="1:7" ht="45.75">
      <c r="A28" s="66">
        <v>5.01</v>
      </c>
      <c r="B28" s="67" t="s">
        <v>67</v>
      </c>
      <c r="C28" s="56" t="s">
        <v>11</v>
      </c>
      <c r="D28" s="59">
        <f>IF(C28="y",VLOOKUP(LUT!C29,LUT!$C$4:$E$52,3),IF(C28="n",VLOOKUP(LUT!C29,LUT!$C$4:$E$52,2)," "))</f>
        <v>0</v>
      </c>
      <c r="E28" s="57"/>
      <c r="F28" s="64" t="s">
        <v>68</v>
      </c>
      <c r="G28" s="64" t="s">
        <v>69</v>
      </c>
    </row>
    <row r="29" spans="1:7">
      <c r="A29" s="66">
        <v>5.0199999999999996</v>
      </c>
      <c r="B29" s="67" t="s">
        <v>70</v>
      </c>
      <c r="C29" s="56" t="s">
        <v>11</v>
      </c>
      <c r="D29" s="59">
        <f>IF(C29="y",VLOOKUP(LUT!C30,LUT!$C$4:$E$52,3),IF(C29="n",VLOOKUP(LUT!C30,LUT!$C$4:$E$52,2)," "))</f>
        <v>0</v>
      </c>
      <c r="E29" s="57"/>
      <c r="F29" s="64" t="s">
        <v>71</v>
      </c>
      <c r="G29" s="64"/>
    </row>
    <row r="30" spans="1:7" ht="30.75">
      <c r="A30" s="66">
        <v>5.03</v>
      </c>
      <c r="B30" s="67" t="s">
        <v>72</v>
      </c>
      <c r="C30" s="56" t="s">
        <v>11</v>
      </c>
      <c r="D30" s="59">
        <f>IF(C30="y",VLOOKUP(LUT!C31,LUT!$C$4:$E$52,3),IF(C30="n",VLOOKUP(LUT!C31,LUT!$C$4:$E$52,2)," "))</f>
        <v>0</v>
      </c>
      <c r="E30" s="57"/>
      <c r="F30" s="64" t="s">
        <v>73</v>
      </c>
      <c r="G30" s="64" t="s">
        <v>74</v>
      </c>
    </row>
    <row r="31" spans="1:7">
      <c r="A31" s="66">
        <v>5.04</v>
      </c>
      <c r="B31" s="67" t="s">
        <v>75</v>
      </c>
      <c r="C31" s="56" t="s">
        <v>11</v>
      </c>
      <c r="D31" s="59">
        <f>IF(C31="y",VLOOKUP(LUT!C32,LUT!$C$4:$E$52,3),IF(C31="n",VLOOKUP(LUT!C32,LUT!$C$4:$E$52,2)," "))</f>
        <v>0</v>
      </c>
      <c r="E31" s="57"/>
      <c r="F31" s="148" t="s">
        <v>76</v>
      </c>
      <c r="G31" s="64"/>
    </row>
    <row r="32" spans="1:7" ht="30.75">
      <c r="A32" s="66">
        <v>6.01</v>
      </c>
      <c r="B32" s="67" t="s">
        <v>77</v>
      </c>
      <c r="C32" s="56" t="s">
        <v>11</v>
      </c>
      <c r="D32" s="59">
        <f>IF(C32="y",VLOOKUP(LUT!C33,LUT!$C$4:$E$52,3),IF(C32="n",VLOOKUP(LUT!C33,LUT!$C$4:$E$52,2)," "))</f>
        <v>0</v>
      </c>
      <c r="E32" s="57"/>
      <c r="F32" s="64" t="s">
        <v>31</v>
      </c>
      <c r="G32" s="64"/>
    </row>
    <row r="33" spans="1:7" ht="45.75">
      <c r="A33" s="66">
        <v>6.02</v>
      </c>
      <c r="B33" s="67" t="s">
        <v>78</v>
      </c>
      <c r="C33" s="56" t="s">
        <v>20</v>
      </c>
      <c r="D33" s="59">
        <f>IF(C33="y",VLOOKUP(LUT!C34,LUT!$C$4:$E$52,3),IF(C33="n",VLOOKUP(LUT!C34,LUT!$C$4:$E$52,2)," "))</f>
        <v>1</v>
      </c>
      <c r="E33" s="57"/>
      <c r="F33" s="64" t="s">
        <v>79</v>
      </c>
      <c r="G33" s="64" t="s">
        <v>26</v>
      </c>
    </row>
    <row r="34" spans="1:7" ht="91.5">
      <c r="A34" s="66">
        <v>6.03</v>
      </c>
      <c r="B34" s="67" t="s">
        <v>80</v>
      </c>
      <c r="C34" s="56" t="s">
        <v>20</v>
      </c>
      <c r="D34" s="59">
        <f>IF(C34="y",VLOOKUP(LUT!C35,LUT!$C$4:$E$52,3),IF(C34="n",VLOOKUP(LUT!C35,LUT!$C$4:$E$52,2)," "))</f>
        <v>1</v>
      </c>
      <c r="E34" s="57"/>
      <c r="F34" s="64" t="s">
        <v>81</v>
      </c>
      <c r="G34" s="64" t="s">
        <v>82</v>
      </c>
    </row>
    <row r="35" spans="1:7" ht="45.75">
      <c r="A35" s="66">
        <v>6.04</v>
      </c>
      <c r="B35" s="67" t="s">
        <v>83</v>
      </c>
      <c r="C35" s="56" t="s">
        <v>20</v>
      </c>
      <c r="D35" s="59">
        <f>IF(C35="y",VLOOKUP(LUT!C36,LUT!$C$4:$E$52,3),IF(C35="n",VLOOKUP(LUT!C36,LUT!$C$4:$E$52,2)," "))</f>
        <v>1</v>
      </c>
      <c r="E35" s="57"/>
      <c r="F35" s="64" t="s">
        <v>84</v>
      </c>
      <c r="G35" s="64" t="s">
        <v>85</v>
      </c>
    </row>
    <row r="36" spans="1:7" ht="45.75">
      <c r="A36" s="66">
        <v>6.05</v>
      </c>
      <c r="B36" s="67" t="s">
        <v>86</v>
      </c>
      <c r="C36" s="56" t="s">
        <v>11</v>
      </c>
      <c r="D36" s="59">
        <f>IF(C36="y",VLOOKUP(LUT!C37,LUT!$C$4:$E$52,3),IF(C36="n",VLOOKUP(LUT!C37,LUT!$C$4:$E$52,2)," "))</f>
        <v>0</v>
      </c>
      <c r="E36" s="57"/>
      <c r="F36" s="64" t="s">
        <v>87</v>
      </c>
      <c r="G36" s="64" t="s">
        <v>88</v>
      </c>
    </row>
    <row r="37" spans="1:7" ht="45.75">
      <c r="A37" s="66">
        <v>6.06</v>
      </c>
      <c r="B37" s="67" t="s">
        <v>89</v>
      </c>
      <c r="C37" s="56" t="s">
        <v>20</v>
      </c>
      <c r="D37" s="59">
        <f>IF(C37="y",VLOOKUP(LUT!C38,LUT!$C$4:$E$52,3),IF(C37="n",VLOOKUP(LUT!C38,LUT!$C$4:$E$52,2)," "))</f>
        <v>1</v>
      </c>
      <c r="E37" s="57"/>
      <c r="F37" s="64" t="s">
        <v>79</v>
      </c>
      <c r="G37" s="64" t="s">
        <v>26</v>
      </c>
    </row>
    <row r="38" spans="1:7" ht="45.75">
      <c r="A38" s="66">
        <v>6.07</v>
      </c>
      <c r="B38" s="67" t="s">
        <v>90</v>
      </c>
      <c r="C38" s="84" t="s">
        <v>91</v>
      </c>
      <c r="D38" s="59">
        <f>IF(C38="1 or fewer",1,IF(C38="2 or 3",0,IF(C38&gt;="4 or more",-1," ")))</f>
        <v>1</v>
      </c>
      <c r="E38" s="57"/>
      <c r="F38" s="64" t="s">
        <v>92</v>
      </c>
      <c r="G38" s="64" t="s">
        <v>93</v>
      </c>
    </row>
    <row r="39" spans="1:7" ht="30.75">
      <c r="A39" s="66">
        <v>7.01</v>
      </c>
      <c r="B39" s="67" t="s">
        <v>94</v>
      </c>
      <c r="C39" s="56" t="s">
        <v>11</v>
      </c>
      <c r="D39" s="59">
        <f>IF(C39="y",VLOOKUP(LUT!C40,LUT!$C$4:$E$52,3),IF(C39="n",VLOOKUP(LUT!C40,LUT!$C$4:$E$52,2)," "))</f>
        <v>-1</v>
      </c>
      <c r="E39" s="57"/>
      <c r="F39" s="100" t="s">
        <v>31</v>
      </c>
      <c r="G39" s="56"/>
    </row>
    <row r="40" spans="1:7" ht="91.5">
      <c r="A40" s="66">
        <v>7.02</v>
      </c>
      <c r="B40" s="67" t="s">
        <v>95</v>
      </c>
      <c r="C40" s="56" t="s">
        <v>20</v>
      </c>
      <c r="D40" s="59">
        <f>IF(C40="y",VLOOKUP(LUT!C41,LUT!$C$4:$E$52,3),IF(C40="n",VLOOKUP(LUT!C41,LUT!$C$4:$E$52,2)," "))</f>
        <v>1</v>
      </c>
      <c r="E40" s="57"/>
      <c r="F40" s="64" t="s">
        <v>25</v>
      </c>
      <c r="G40" s="99" t="s">
        <v>26</v>
      </c>
    </row>
    <row r="41" spans="1:7" ht="30.75">
      <c r="A41" s="66">
        <v>7.03</v>
      </c>
      <c r="B41" s="67" t="s">
        <v>96</v>
      </c>
      <c r="C41" s="56" t="s">
        <v>11</v>
      </c>
      <c r="D41" s="59">
        <f>IF(C41="y",VLOOKUP(LUT!C42,LUT!$C$4:$E$52,3),IF(C41="n",VLOOKUP(LUT!C42,LUT!$C$4:$E$52,2)," "))</f>
        <v>-1</v>
      </c>
      <c r="E41" s="57"/>
      <c r="F41" s="64" t="s">
        <v>31</v>
      </c>
      <c r="G41" s="64"/>
    </row>
    <row r="42" spans="1:7" ht="45.75">
      <c r="A42" s="66">
        <v>7.04</v>
      </c>
      <c r="B42" s="67" t="s">
        <v>97</v>
      </c>
      <c r="C42" s="56" t="s">
        <v>20</v>
      </c>
      <c r="D42" s="59">
        <f>IF(C42="y",VLOOKUP(LUT!C43,LUT!$C$4:$E$52,3),IF(C42="n",VLOOKUP(LUT!C43,LUT!$C$4:$E$52,2)," "))</f>
        <v>1</v>
      </c>
      <c r="E42" s="57"/>
      <c r="F42" s="64" t="s">
        <v>98</v>
      </c>
      <c r="G42" s="64" t="s">
        <v>99</v>
      </c>
    </row>
    <row r="43" spans="1:7" ht="45.75">
      <c r="A43" s="66">
        <v>7.05</v>
      </c>
      <c r="B43" s="67" t="s">
        <v>100</v>
      </c>
      <c r="C43" s="56" t="s">
        <v>20</v>
      </c>
      <c r="D43" s="59">
        <f>IF(C43="y",VLOOKUP(LUT!C44,LUT!$C$4:$E$52,3),IF(C43="n",VLOOKUP(LUT!C44,LUT!$C$4:$E$52,2)," "))</f>
        <v>1</v>
      </c>
      <c r="E43" s="57"/>
      <c r="F43" s="64" t="s">
        <v>101</v>
      </c>
      <c r="G43" s="64" t="s">
        <v>102</v>
      </c>
    </row>
    <row r="44" spans="1:7">
      <c r="A44" s="66">
        <v>7.06</v>
      </c>
      <c r="B44" s="67" t="s">
        <v>103</v>
      </c>
      <c r="C44" s="56" t="s">
        <v>11</v>
      </c>
      <c r="D44" s="59">
        <f>IF(C44="y",VLOOKUP(LUT!C45,LUT!$C$4:$E$52,3),IF(C44="n",VLOOKUP(LUT!C45,LUT!$C$4:$E$52,2)," "))</f>
        <v>-1</v>
      </c>
      <c r="E44" s="57"/>
      <c r="F44" s="64" t="s">
        <v>31</v>
      </c>
      <c r="G44" s="64"/>
    </row>
    <row r="45" spans="1:7">
      <c r="A45" s="66">
        <v>7.07</v>
      </c>
      <c r="B45" s="67" t="s">
        <v>104</v>
      </c>
      <c r="C45" s="56" t="s">
        <v>11</v>
      </c>
      <c r="D45" s="59">
        <f>IF(C45="y",VLOOKUP(LUT!C46,LUT!$C$4:$E$52,3),IF(C45="n",VLOOKUP(LUT!C46,LUT!$C$4:$E$52,2)," "))</f>
        <v>-1</v>
      </c>
      <c r="E45" s="57"/>
      <c r="F45" s="64" t="s">
        <v>31</v>
      </c>
      <c r="G45" s="64"/>
    </row>
    <row r="46" spans="1:7">
      <c r="A46" s="66">
        <v>7.08</v>
      </c>
      <c r="B46" s="67" t="s">
        <v>105</v>
      </c>
      <c r="C46" s="56" t="s">
        <v>11</v>
      </c>
      <c r="D46" s="59">
        <f>IF(C46="y",VLOOKUP(LUT!C47,LUT!$C$4:$E$52,3),IF(C46="n",VLOOKUP(LUT!C47,LUT!$C$4:$E$52,2)," "))</f>
        <v>-1</v>
      </c>
      <c r="E46" s="57"/>
      <c r="F46" s="64" t="s">
        <v>31</v>
      </c>
      <c r="G46" s="64"/>
    </row>
    <row r="47" spans="1:7" ht="45.75">
      <c r="A47" s="66">
        <v>8.01</v>
      </c>
      <c r="B47" s="67" t="s">
        <v>106</v>
      </c>
      <c r="C47" s="56" t="s">
        <v>42</v>
      </c>
      <c r="D47" s="59" t="str">
        <f>IF(C47="y",VLOOKUP(LUT!C48,LUT!$C$4:$E$52,3),IF(C47="n",VLOOKUP(LUT!C48,LUT!$C$4:$E$52,2)," "))</f>
        <v xml:space="preserve"> </v>
      </c>
      <c r="E47" s="57"/>
      <c r="F47" s="64" t="s">
        <v>107</v>
      </c>
      <c r="G47" s="64" t="s">
        <v>102</v>
      </c>
    </row>
    <row r="48" spans="1:7" ht="60.75">
      <c r="A48" s="66">
        <v>8.02</v>
      </c>
      <c r="B48" s="67" t="s">
        <v>108</v>
      </c>
      <c r="C48" s="56" t="s">
        <v>11</v>
      </c>
      <c r="D48" s="59">
        <f>IF(C48="y",VLOOKUP(LUT!C49,LUT!$C$4:$E$52,3),IF(C48="n",VLOOKUP(LUT!C49,LUT!$C$4:$E$52,2)," "))</f>
        <v>-1</v>
      </c>
      <c r="E48" s="57"/>
      <c r="F48" s="64" t="s">
        <v>109</v>
      </c>
      <c r="G48" s="64" t="s">
        <v>110</v>
      </c>
    </row>
    <row r="49" spans="1:7" ht="45.75">
      <c r="A49" s="66">
        <v>8.0299999999999994</v>
      </c>
      <c r="B49" s="67" t="s">
        <v>111</v>
      </c>
      <c r="C49" s="56" t="s">
        <v>20</v>
      </c>
      <c r="D49" s="59">
        <f>IF(C49="y",VLOOKUP(LUT!C50,LUT!$C$4:$E$52,3),IF(C49="n",VLOOKUP(LUT!C50,LUT!$C$4:$E$52,2)," "))</f>
        <v>-1</v>
      </c>
      <c r="E49" s="57"/>
      <c r="F49" s="64" t="s">
        <v>112</v>
      </c>
      <c r="G49" s="64" t="s">
        <v>102</v>
      </c>
    </row>
    <row r="50" spans="1:7" ht="45.75">
      <c r="A50" s="66">
        <v>8.0399999999999991</v>
      </c>
      <c r="B50" s="67" t="s">
        <v>113</v>
      </c>
      <c r="C50" s="56" t="s">
        <v>20</v>
      </c>
      <c r="D50" s="59">
        <f>IF(C50="y",VLOOKUP(LUT!C51,LUT!$C$4:$E$52,3),IF(C50="n",VLOOKUP(LUT!C51,LUT!$C$4:$E$52,2)," "))</f>
        <v>1</v>
      </c>
      <c r="E50" s="57"/>
      <c r="F50" s="64" t="s">
        <v>114</v>
      </c>
      <c r="G50" s="64" t="s">
        <v>23</v>
      </c>
    </row>
    <row r="51" spans="1:7" ht="76.5">
      <c r="A51" s="66">
        <v>8.0500000000000007</v>
      </c>
      <c r="B51" s="67" t="s">
        <v>115</v>
      </c>
      <c r="C51" s="56" t="s">
        <v>20</v>
      </c>
      <c r="D51" s="59">
        <f>IF(C51="y",VLOOKUP(LUT!C52,LUT!$C$4:$E$52,3),IF(C51="n",VLOOKUP(LUT!C52,LUT!$C$4:$E$52,2)," "))</f>
        <v>-1</v>
      </c>
      <c r="E51" s="57"/>
      <c r="F51" s="64" t="s">
        <v>116</v>
      </c>
      <c r="G51" s="64" t="s">
        <v>117</v>
      </c>
    </row>
    <row r="52" spans="1:7" ht="15.95" thickBot="1">
      <c r="A52" s="87"/>
      <c r="B52" s="86"/>
      <c r="C52" s="56"/>
      <c r="D52" s="56"/>
      <c r="E52" s="57"/>
      <c r="F52" s="56"/>
      <c r="G52" s="56"/>
    </row>
    <row r="53" spans="1:7" ht="29.25" customHeight="1" thickTop="1">
      <c r="A53" s="56"/>
      <c r="B53" s="56"/>
      <c r="C53" s="69" t="s">
        <v>118</v>
      </c>
      <c r="D53" s="61">
        <f>SUM(D3:D51)</f>
        <v>12</v>
      </c>
      <c r="E53" s="62"/>
      <c r="F53" s="56"/>
      <c r="G53" s="56"/>
    </row>
    <row r="54" spans="1:7" ht="33" customHeight="1" thickBot="1">
      <c r="A54" s="56"/>
      <c r="B54" s="56"/>
      <c r="C54" s="70" t="s">
        <v>119</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120</v>
      </c>
      <c r="C56" s="23" t="s">
        <v>121</v>
      </c>
      <c r="D56" s="19" t="s">
        <v>122</v>
      </c>
      <c r="E56" s="62"/>
      <c r="F56" s="63"/>
      <c r="G56" s="56"/>
    </row>
    <row r="57" spans="1:7" ht="17.100000000000001" thickTop="1">
      <c r="A57" s="56"/>
      <c r="B57" s="28" t="s">
        <v>123</v>
      </c>
      <c r="C57" s="24">
        <f>COUNTIF(C3:C15, "y")+COUNTIF(C3:C15, "n")+COUNTIF(C6:C7, "1")+COUNTIF(C6:C7, "2")+COUNTIF(C6:C7, "3")</f>
        <v>11</v>
      </c>
      <c r="D57" s="20" t="str">
        <f>IF(C57&gt;=2,"yes","no")</f>
        <v>yes</v>
      </c>
      <c r="E57" s="62"/>
      <c r="F57" s="56"/>
      <c r="G57" s="56"/>
    </row>
    <row r="58" spans="1:7" ht="15.95">
      <c r="A58" s="56"/>
      <c r="B58" s="29" t="s">
        <v>124</v>
      </c>
      <c r="C58" s="24">
        <f>COUNTIF(C16:C27,"y")+COUNTIF(C16:C27,"n")</f>
        <v>11</v>
      </c>
      <c r="D58" s="20" t="str">
        <f>IF(C58&gt;=2,"yes","no")</f>
        <v>yes</v>
      </c>
      <c r="E58" s="62"/>
      <c r="F58" s="56"/>
      <c r="G58" s="56"/>
    </row>
    <row r="59" spans="1:7" ht="15.95">
      <c r="A59" s="56"/>
      <c r="B59" s="28" t="s">
        <v>125</v>
      </c>
      <c r="C59" s="24">
        <f>COUNTIF(C28:C51,"y")+COUNTIF(C28:C51, "n")+COUNT(C28:C51)</f>
        <v>22</v>
      </c>
      <c r="D59" s="20" t="str">
        <f>IF(C59&gt;=6,"yes","no")</f>
        <v>yes</v>
      </c>
      <c r="E59" s="62"/>
      <c r="F59" s="56"/>
      <c r="G59" s="56"/>
    </row>
    <row r="60" spans="1:7" ht="17.100000000000001" thickBot="1">
      <c r="A60" s="56"/>
      <c r="B60" s="25" t="s">
        <v>126</v>
      </c>
      <c r="C60" s="26">
        <f>SUM(C57:C59)</f>
        <v>44</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6" t="s">
        <v>127</v>
      </c>
      <c r="C63" s="106"/>
      <c r="D63" s="106"/>
      <c r="E63" s="62"/>
      <c r="F63" s="56"/>
      <c r="G63" s="56"/>
    </row>
    <row r="64" spans="1:7" ht="15.95" thickBot="1">
      <c r="A64" s="56"/>
      <c r="B64" s="107" t="s">
        <v>128</v>
      </c>
      <c r="C64" s="108"/>
      <c r="D64" s="109"/>
      <c r="E64" s="62"/>
      <c r="F64" s="56"/>
      <c r="G64" s="56"/>
    </row>
    <row r="65" spans="1:7">
      <c r="A65" s="56">
        <v>9.01</v>
      </c>
      <c r="B65" s="71" t="s">
        <v>129</v>
      </c>
      <c r="C65" s="110"/>
      <c r="D65" s="111"/>
      <c r="E65" s="62"/>
      <c r="F65" s="56"/>
      <c r="G65" s="56"/>
    </row>
    <row r="66" spans="1:7">
      <c r="A66" s="56">
        <v>9.02</v>
      </c>
      <c r="B66" s="71" t="s">
        <v>130</v>
      </c>
      <c r="C66" s="112"/>
      <c r="D66" s="113"/>
      <c r="E66" s="62"/>
      <c r="F66" s="56"/>
      <c r="G66" s="56"/>
    </row>
    <row r="67" spans="1:7">
      <c r="A67" s="56">
        <v>9.0299999999999994</v>
      </c>
      <c r="B67" s="71" t="s">
        <v>131</v>
      </c>
      <c r="C67" s="104"/>
      <c r="D67" s="105"/>
      <c r="E67" s="62"/>
      <c r="F67" s="56"/>
      <c r="G67" s="56"/>
    </row>
    <row r="68" spans="1:7">
      <c r="A68" s="56">
        <v>9.0399999999999991</v>
      </c>
      <c r="B68" s="71" t="s">
        <v>132</v>
      </c>
      <c r="C68" s="104"/>
      <c r="D68" s="105"/>
      <c r="E68" s="62"/>
      <c r="F68" s="56"/>
      <c r="G68" s="56"/>
    </row>
    <row r="69" spans="1:7">
      <c r="A69" s="56">
        <v>9.0500000000000007</v>
      </c>
      <c r="B69" s="71" t="s">
        <v>133</v>
      </c>
      <c r="C69" s="104"/>
      <c r="D69" s="105"/>
      <c r="E69" s="62"/>
      <c r="F69" s="56"/>
      <c r="G69" s="56"/>
    </row>
    <row r="70" spans="1:7">
      <c r="A70" s="56">
        <v>9.06</v>
      </c>
      <c r="B70" s="71" t="s">
        <v>134</v>
      </c>
      <c r="C70" s="104"/>
      <c r="D70" s="105"/>
      <c r="E70" s="62"/>
      <c r="F70" s="56"/>
      <c r="G70" s="56"/>
    </row>
    <row r="71" spans="1:7">
      <c r="A71" s="56">
        <v>9.07</v>
      </c>
      <c r="B71" s="71" t="s">
        <v>135</v>
      </c>
      <c r="C71" s="94"/>
      <c r="D71" s="97" t="str">
        <f>IF(C71="yes", IF(OR(C65="?", C66="?", C67="no", C67="?"), "eval.", IF(AND(C65="yes", C66="yes", C67="yes"), "reject", IF(OR(C65="no", C66="no"), "accept", " ")))," ")</f>
        <v xml:space="preserve"> </v>
      </c>
      <c r="E71" s="62"/>
      <c r="F71" s="56"/>
      <c r="G71" s="56"/>
    </row>
    <row r="72" spans="1:7">
      <c r="A72" s="56">
        <v>9.08</v>
      </c>
      <c r="B72" s="71" t="s">
        <v>136</v>
      </c>
      <c r="C72" s="92"/>
      <c r="D72" s="89" t="str">
        <f>IF(C71="yes","STOP",IF(C72="yes",IF(C68="no","accept",IF(AND(C68="yes",OR(C69="yes",C70="yes")),"reject",IF(OR(C68="?",C69="?",C70="?",C69="no",C70="no"),"eval.",""))), ""))</f>
        <v/>
      </c>
      <c r="E72" s="62"/>
      <c r="F72" s="56"/>
      <c r="G72" s="56"/>
    </row>
    <row r="73" spans="1:7" ht="15.95" thickBot="1">
      <c r="A73" s="56">
        <v>9.09</v>
      </c>
      <c r="B73" s="91" t="s">
        <v>137</v>
      </c>
      <c r="C73" s="93"/>
      <c r="D73" s="90" t="str">
        <f>IF(OR(C71="yes",C72="yes"),"STOP",IF(C73="yes",IF(AND(LUT!I26="accept",LUT!I27="accept"),"accept",IF(AND(LUT!I26="eval.",LUT!I27="eval."),"eval.",IF(OR(LUT!I26="reject",LUT!I27="reject"),"reject",""))),""))</f>
        <v/>
      </c>
      <c r="E73" s="62"/>
      <c r="F73" s="56"/>
      <c r="G73" s="56"/>
    </row>
    <row r="74" spans="1:7" ht="15.95" thickBot="1">
      <c r="A74" s="56"/>
      <c r="B74" s="72" t="s">
        <v>138</v>
      </c>
      <c r="C74" s="102" t="str">
        <f>IF(OR(D71="accept", D72="accept", D73="accept"), "Accept", IF(OR(D71="eval.", D72="eval.", D73="eval."), "Evaluate Further", IF(OR(D71="reject", D72="reject",D73="reject"), "Reject", "")))</f>
        <v/>
      </c>
      <c r="D74" s="103"/>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139</v>
      </c>
      <c r="H2" s="114" t="s">
        <v>140</v>
      </c>
      <c r="I2" s="115"/>
      <c r="J2" s="115"/>
      <c r="K2" s="115"/>
      <c r="L2" s="115"/>
      <c r="M2" s="115"/>
      <c r="N2" s="115"/>
      <c r="O2" s="115"/>
      <c r="P2" s="115"/>
      <c r="Q2" s="115"/>
      <c r="R2" s="116"/>
    </row>
    <row r="3" spans="2:18">
      <c r="B3" s="1" t="s">
        <v>120</v>
      </c>
      <c r="C3" s="2" t="s">
        <v>4</v>
      </c>
      <c r="D3" s="2" t="s">
        <v>141</v>
      </c>
      <c r="E3" s="3" t="s">
        <v>142</v>
      </c>
      <c r="H3" s="149" t="s">
        <v>143</v>
      </c>
      <c r="I3" s="150"/>
      <c r="J3" s="150"/>
      <c r="K3" s="150"/>
      <c r="L3" s="150"/>
      <c r="M3" s="150"/>
      <c r="N3" s="150"/>
      <c r="O3" s="150"/>
      <c r="P3" s="150"/>
      <c r="Q3" s="150"/>
      <c r="R3" s="151"/>
    </row>
    <row r="4" spans="2:18">
      <c r="B4" s="4" t="s">
        <v>144</v>
      </c>
      <c r="C4">
        <v>1.01</v>
      </c>
      <c r="D4">
        <v>0</v>
      </c>
      <c r="E4" s="5">
        <v>-3</v>
      </c>
      <c r="H4" s="136" t="s">
        <v>145</v>
      </c>
      <c r="I4" s="137"/>
      <c r="J4" s="137"/>
      <c r="K4" s="137"/>
      <c r="L4" s="137"/>
      <c r="M4" s="137"/>
      <c r="N4" s="137"/>
      <c r="O4" s="137"/>
      <c r="P4" s="137"/>
      <c r="Q4" s="137"/>
      <c r="R4" s="16" t="s">
        <v>146</v>
      </c>
    </row>
    <row r="5" spans="2:18">
      <c r="B5" s="4" t="s">
        <v>125</v>
      </c>
      <c r="C5">
        <v>1.02</v>
      </c>
      <c r="D5">
        <v>-1</v>
      </c>
      <c r="E5" s="5">
        <v>1</v>
      </c>
      <c r="H5" s="136" t="s">
        <v>147</v>
      </c>
      <c r="I5" s="10">
        <v>2.0099999999999998</v>
      </c>
      <c r="J5" s="10">
        <v>1</v>
      </c>
      <c r="K5" s="10">
        <v>1</v>
      </c>
      <c r="L5" s="10">
        <v>1</v>
      </c>
      <c r="M5" s="10">
        <v>2</v>
      </c>
      <c r="N5" s="10">
        <v>2</v>
      </c>
      <c r="O5" s="10">
        <v>2</v>
      </c>
      <c r="P5" s="10">
        <v>3</v>
      </c>
      <c r="Q5" s="10">
        <v>3</v>
      </c>
      <c r="R5" s="11">
        <v>3</v>
      </c>
    </row>
    <row r="6" spans="2:18">
      <c r="B6" s="4" t="s">
        <v>125</v>
      </c>
      <c r="C6">
        <v>1.03</v>
      </c>
      <c r="D6">
        <v>-1</v>
      </c>
      <c r="E6" s="5">
        <v>1</v>
      </c>
      <c r="H6" s="136"/>
      <c r="I6" s="10">
        <v>2.02</v>
      </c>
      <c r="J6" s="10">
        <v>1</v>
      </c>
      <c r="K6" s="10">
        <v>2</v>
      </c>
      <c r="L6" s="10">
        <v>3</v>
      </c>
      <c r="M6" s="10">
        <v>1</v>
      </c>
      <c r="N6" s="10">
        <v>2</v>
      </c>
      <c r="O6" s="10">
        <v>3</v>
      </c>
      <c r="P6" s="10">
        <v>1</v>
      </c>
      <c r="Q6" s="10">
        <v>2</v>
      </c>
      <c r="R6" s="11">
        <v>3</v>
      </c>
    </row>
    <row r="7" spans="2:18">
      <c r="B7" s="4"/>
      <c r="C7">
        <v>2.0099999999999998</v>
      </c>
      <c r="D7" s="124" t="s">
        <v>148</v>
      </c>
      <c r="E7" s="125"/>
      <c r="H7" s="119" t="s">
        <v>149</v>
      </c>
      <c r="I7" s="10">
        <v>3.01</v>
      </c>
      <c r="J7" s="10">
        <v>2</v>
      </c>
      <c r="K7" s="10">
        <v>1</v>
      </c>
      <c r="L7" s="10">
        <v>1</v>
      </c>
      <c r="M7" s="10">
        <v>2</v>
      </c>
      <c r="N7" s="10">
        <v>2</v>
      </c>
      <c r="O7" s="10">
        <v>1</v>
      </c>
      <c r="P7" s="10">
        <v>2</v>
      </c>
      <c r="Q7" s="10">
        <v>2</v>
      </c>
      <c r="R7" s="11">
        <v>2</v>
      </c>
    </row>
    <row r="8" spans="2:18">
      <c r="B8" s="4"/>
      <c r="C8">
        <v>2.02</v>
      </c>
      <c r="D8" s="126"/>
      <c r="E8" s="127"/>
      <c r="H8" s="119"/>
      <c r="I8" s="10">
        <v>3.02</v>
      </c>
      <c r="J8" s="10">
        <v>2</v>
      </c>
      <c r="K8" s="10">
        <v>1</v>
      </c>
      <c r="L8" s="10">
        <v>1</v>
      </c>
      <c r="M8" s="10">
        <v>2</v>
      </c>
      <c r="N8" s="10">
        <v>2</v>
      </c>
      <c r="O8" s="10">
        <v>1</v>
      </c>
      <c r="P8" s="10">
        <v>2</v>
      </c>
      <c r="Q8" s="10">
        <v>2</v>
      </c>
      <c r="R8" s="11">
        <v>2</v>
      </c>
    </row>
    <row r="9" spans="2:18">
      <c r="B9" s="4" t="s">
        <v>125</v>
      </c>
      <c r="C9">
        <v>2.0299999999999998</v>
      </c>
      <c r="D9">
        <v>0</v>
      </c>
      <c r="E9" s="5">
        <v>1</v>
      </c>
      <c r="H9" s="119"/>
      <c r="I9" s="10">
        <v>3.03</v>
      </c>
      <c r="J9" s="10">
        <v>4</v>
      </c>
      <c r="K9" s="10">
        <v>2</v>
      </c>
      <c r="L9" s="10">
        <v>1</v>
      </c>
      <c r="M9" s="10">
        <v>4</v>
      </c>
      <c r="N9" s="10">
        <v>3</v>
      </c>
      <c r="O9" s="10">
        <v>2</v>
      </c>
      <c r="P9" s="10">
        <v>4</v>
      </c>
      <c r="Q9" s="10">
        <v>4</v>
      </c>
      <c r="R9" s="11">
        <v>4</v>
      </c>
    </row>
    <row r="10" spans="2:18">
      <c r="B10" s="4" t="s">
        <v>125</v>
      </c>
      <c r="C10">
        <v>2.04</v>
      </c>
      <c r="D10">
        <v>0</v>
      </c>
      <c r="E10" s="5">
        <v>1</v>
      </c>
      <c r="H10" s="119"/>
      <c r="I10" s="10">
        <v>3.04</v>
      </c>
      <c r="J10" s="10">
        <v>4</v>
      </c>
      <c r="K10" s="10">
        <v>2</v>
      </c>
      <c r="L10" s="10">
        <v>1</v>
      </c>
      <c r="M10" s="10">
        <v>4</v>
      </c>
      <c r="N10" s="10">
        <v>3</v>
      </c>
      <c r="O10" s="10">
        <v>2</v>
      </c>
      <c r="P10" s="10">
        <v>4</v>
      </c>
      <c r="Q10" s="10">
        <v>4</v>
      </c>
      <c r="R10" s="11">
        <v>4</v>
      </c>
    </row>
    <row r="11" spans="2:18">
      <c r="B11" s="4"/>
      <c r="C11">
        <v>2.0499999999999998</v>
      </c>
      <c r="E11" s="5"/>
      <c r="H11" s="119"/>
      <c r="I11" s="10">
        <v>3.05</v>
      </c>
      <c r="J11" s="10">
        <v>2</v>
      </c>
      <c r="K11" s="10">
        <v>1</v>
      </c>
      <c r="L11" s="10">
        <v>1</v>
      </c>
      <c r="M11" s="10">
        <v>2</v>
      </c>
      <c r="N11" s="10">
        <v>2</v>
      </c>
      <c r="O11" s="10">
        <v>1</v>
      </c>
      <c r="P11" s="10">
        <v>2</v>
      </c>
      <c r="Q11" s="10">
        <v>2</v>
      </c>
      <c r="R11" s="11">
        <v>2</v>
      </c>
    </row>
    <row r="12" spans="2:18">
      <c r="B12" s="4" t="s">
        <v>125</v>
      </c>
      <c r="C12">
        <v>3.01</v>
      </c>
      <c r="D12" s="128" t="s">
        <v>150</v>
      </c>
      <c r="E12" s="129"/>
      <c r="H12" s="117" t="s">
        <v>151</v>
      </c>
      <c r="I12" s="118"/>
      <c r="J12" s="118"/>
      <c r="K12" s="118"/>
      <c r="L12" s="118"/>
      <c r="M12" s="118"/>
      <c r="N12" s="118"/>
      <c r="O12" s="118"/>
      <c r="P12" s="118"/>
      <c r="Q12" s="118"/>
      <c r="R12" s="121"/>
    </row>
    <row r="13" spans="2:18">
      <c r="B13" s="4" t="s">
        <v>152</v>
      </c>
      <c r="C13">
        <v>3.02</v>
      </c>
      <c r="D13" s="130"/>
      <c r="E13" s="131"/>
      <c r="H13" s="4" t="s">
        <v>153</v>
      </c>
      <c r="I13" s="10">
        <v>2.0499999999999998</v>
      </c>
      <c r="J13" s="10" t="s">
        <v>42</v>
      </c>
      <c r="K13" s="10" t="s">
        <v>154</v>
      </c>
      <c r="L13" s="10" t="s">
        <v>155</v>
      </c>
      <c r="M13" s="118"/>
      <c r="N13" s="118"/>
      <c r="O13" s="118"/>
      <c r="P13" s="118"/>
      <c r="Q13" s="118"/>
      <c r="R13" s="121"/>
    </row>
    <row r="14" spans="2:18">
      <c r="B14" s="4" t="s">
        <v>123</v>
      </c>
      <c r="C14">
        <v>3.03</v>
      </c>
      <c r="D14" s="130"/>
      <c r="E14" s="131"/>
      <c r="H14" s="119" t="s">
        <v>149</v>
      </c>
      <c r="I14" s="10">
        <v>3.01</v>
      </c>
      <c r="J14" s="10">
        <v>-1</v>
      </c>
      <c r="K14" s="10">
        <v>0</v>
      </c>
      <c r="L14" s="10">
        <v>-2</v>
      </c>
      <c r="M14" s="118"/>
      <c r="N14" s="118"/>
      <c r="O14" s="118"/>
      <c r="P14" s="118"/>
      <c r="Q14" s="118"/>
      <c r="R14" s="121"/>
    </row>
    <row r="15" spans="2:18" ht="15.95" thickBot="1">
      <c r="B15" s="4" t="s">
        <v>152</v>
      </c>
      <c r="C15">
        <v>3.04</v>
      </c>
      <c r="D15" s="130"/>
      <c r="E15" s="131"/>
      <c r="H15" s="120"/>
      <c r="I15" s="13" t="s">
        <v>156</v>
      </c>
      <c r="J15" s="13">
        <v>0</v>
      </c>
      <c r="K15" s="13">
        <v>0</v>
      </c>
      <c r="L15" s="13">
        <v>0</v>
      </c>
      <c r="M15" s="122"/>
      <c r="N15" s="122"/>
      <c r="O15" s="122"/>
      <c r="P15" s="122"/>
      <c r="Q15" s="122"/>
      <c r="R15" s="123"/>
    </row>
    <row r="16" spans="2:18">
      <c r="B16" s="4" t="s">
        <v>125</v>
      </c>
      <c r="C16">
        <v>3.05</v>
      </c>
      <c r="D16" s="132"/>
      <c r="E16" s="133"/>
    </row>
    <row r="17" spans="2:11">
      <c r="B17" s="4" t="s">
        <v>157</v>
      </c>
      <c r="C17">
        <v>4.01</v>
      </c>
      <c r="D17">
        <v>0</v>
      </c>
      <c r="E17" s="5">
        <v>1</v>
      </c>
    </row>
    <row r="18" spans="2:11" ht="15.95" thickBot="1">
      <c r="B18" s="4" t="s">
        <v>125</v>
      </c>
      <c r="C18">
        <v>4.0199999999999996</v>
      </c>
      <c r="D18">
        <v>0</v>
      </c>
      <c r="E18" s="5">
        <v>1</v>
      </c>
    </row>
    <row r="19" spans="2:11">
      <c r="B19" s="4" t="s">
        <v>125</v>
      </c>
      <c r="C19">
        <v>4.03</v>
      </c>
      <c r="D19">
        <v>0</v>
      </c>
      <c r="E19" s="5">
        <v>1</v>
      </c>
      <c r="H19" s="114" t="s">
        <v>158</v>
      </c>
      <c r="I19" s="115"/>
      <c r="J19" s="115"/>
      <c r="K19" s="116"/>
    </row>
    <row r="20" spans="2:11">
      <c r="B20" s="4" t="s">
        <v>123</v>
      </c>
      <c r="C20">
        <v>4.04</v>
      </c>
      <c r="D20">
        <v>-1</v>
      </c>
      <c r="E20" s="5">
        <v>1</v>
      </c>
      <c r="H20" s="4" t="s">
        <v>159</v>
      </c>
      <c r="I20" s="12">
        <v>1</v>
      </c>
      <c r="J20" s="12">
        <v>2</v>
      </c>
      <c r="K20" s="9">
        <v>4</v>
      </c>
    </row>
    <row r="21" spans="2:11" ht="15.95" thickBot="1">
      <c r="B21" s="4" t="s">
        <v>125</v>
      </c>
      <c r="C21">
        <v>4.05</v>
      </c>
      <c r="D21">
        <v>0</v>
      </c>
      <c r="E21" s="5">
        <v>1</v>
      </c>
      <c r="H21" s="6" t="s">
        <v>6</v>
      </c>
      <c r="I21" s="14">
        <v>1</v>
      </c>
      <c r="J21" s="14">
        <v>0</v>
      </c>
      <c r="K21" s="15">
        <v>-1</v>
      </c>
    </row>
    <row r="22" spans="2:11">
      <c r="B22" s="4" t="s">
        <v>125</v>
      </c>
      <c r="C22">
        <v>4.0599999999999996</v>
      </c>
      <c r="D22">
        <v>0</v>
      </c>
      <c r="E22" s="5">
        <v>1</v>
      </c>
    </row>
    <row r="23" spans="2:11">
      <c r="B23" s="4" t="s">
        <v>125</v>
      </c>
      <c r="C23">
        <v>4.07</v>
      </c>
      <c r="D23">
        <v>0</v>
      </c>
      <c r="E23" s="5">
        <v>1</v>
      </c>
    </row>
    <row r="24" spans="2:11" ht="15.95" thickBot="1">
      <c r="B24" s="4" t="s">
        <v>152</v>
      </c>
      <c r="C24">
        <v>4.08</v>
      </c>
      <c r="D24">
        <v>0</v>
      </c>
      <c r="E24" s="5">
        <v>1</v>
      </c>
    </row>
    <row r="25" spans="2:11">
      <c r="B25" s="4" t="s">
        <v>152</v>
      </c>
      <c r="C25">
        <v>4.09</v>
      </c>
      <c r="D25">
        <v>0</v>
      </c>
      <c r="E25" s="5">
        <v>1</v>
      </c>
      <c r="H25" s="138" t="s">
        <v>160</v>
      </c>
      <c r="I25" s="139"/>
      <c r="J25" s="139"/>
      <c r="K25" s="140"/>
    </row>
    <row r="26" spans="2:11">
      <c r="B26" s="4" t="s">
        <v>152</v>
      </c>
      <c r="C26">
        <v>4.0999999999999996</v>
      </c>
      <c r="D26">
        <v>0</v>
      </c>
      <c r="E26" s="5">
        <v>1</v>
      </c>
      <c r="H26" s="95" t="s">
        <v>161</v>
      </c>
      <c r="I26" s="152" t="str">
        <f>IF(OR('WRA Worksheet'!C65="?",'WRA Worksheet'!C66="?",'WRA Worksheet'!C67="?",'WRA Worksheet'!C67="no"),"eval.",IF(AND('WRA Worksheet'!C65="yes",'WRA Worksheet'!C66="yes",'WRA Worksheet'!C67="yes"),"reject",IF(OR('WRA Worksheet'!C65="no",'WRA Worksheet'!C66="no"),"accept","")))</f>
        <v/>
      </c>
      <c r="J26" s="152"/>
      <c r="K26" s="153"/>
    </row>
    <row r="27" spans="2:11" ht="15.95" thickBot="1">
      <c r="B27" s="4" t="s">
        <v>152</v>
      </c>
      <c r="C27">
        <v>4.1100000000000003</v>
      </c>
      <c r="D27">
        <v>0</v>
      </c>
      <c r="E27" s="5">
        <v>1</v>
      </c>
      <c r="H27" s="96" t="s">
        <v>162</v>
      </c>
      <c r="I27" s="154" t="str">
        <f>IF('WRA Worksheet'!C68="no","accept",IF(AND('WRA Worksheet'!C68="yes",OR('WRA Worksheet'!C69="yes",'WRA Worksheet'!C70="yes")),"reject",IF(OR('WRA Worksheet'!C68="?",'WRA Worksheet'!C69="?",'WRA Worksheet'!C70="?",'WRA Worksheet'!C69="no",'WRA Worksheet'!C70="no"),"eval.","")))</f>
        <v/>
      </c>
      <c r="J27" s="154"/>
      <c r="K27" s="155"/>
    </row>
    <row r="28" spans="2:11">
      <c r="B28" s="4" t="s">
        <v>125</v>
      </c>
      <c r="C28">
        <v>4.12</v>
      </c>
      <c r="D28">
        <v>0</v>
      </c>
      <c r="E28" s="5">
        <v>1</v>
      </c>
    </row>
    <row r="29" spans="2:11">
      <c r="B29" s="4" t="s">
        <v>163</v>
      </c>
      <c r="C29">
        <v>5.01</v>
      </c>
      <c r="D29">
        <v>0</v>
      </c>
      <c r="E29" s="5">
        <v>5</v>
      </c>
    </row>
    <row r="30" spans="2:11">
      <c r="B30" s="4" t="s">
        <v>125</v>
      </c>
      <c r="C30">
        <v>5.0199999999999996</v>
      </c>
      <c r="D30">
        <v>0</v>
      </c>
      <c r="E30" s="5">
        <v>1</v>
      </c>
    </row>
    <row r="31" spans="2:11">
      <c r="B31" s="4" t="s">
        <v>152</v>
      </c>
      <c r="C31">
        <v>5.03</v>
      </c>
      <c r="D31">
        <v>0</v>
      </c>
      <c r="E31" s="5">
        <v>1</v>
      </c>
    </row>
    <row r="32" spans="2:11">
      <c r="B32" s="4" t="s">
        <v>125</v>
      </c>
      <c r="C32">
        <v>5.04</v>
      </c>
      <c r="D32">
        <v>0</v>
      </c>
      <c r="E32" s="5">
        <v>1</v>
      </c>
    </row>
    <row r="33" spans="2:5">
      <c r="B33" s="4" t="s">
        <v>125</v>
      </c>
      <c r="C33">
        <v>6.01</v>
      </c>
      <c r="D33">
        <v>0</v>
      </c>
      <c r="E33" s="5">
        <v>1</v>
      </c>
    </row>
    <row r="34" spans="2:5">
      <c r="B34" s="4" t="s">
        <v>125</v>
      </c>
      <c r="C34">
        <v>6.02</v>
      </c>
      <c r="D34">
        <v>-1</v>
      </c>
      <c r="E34" s="5">
        <v>1</v>
      </c>
    </row>
    <row r="35" spans="2:5">
      <c r="B35" s="4" t="s">
        <v>123</v>
      </c>
      <c r="C35">
        <v>6.03</v>
      </c>
      <c r="D35">
        <v>-1</v>
      </c>
      <c r="E35" s="5">
        <v>1</v>
      </c>
    </row>
    <row r="36" spans="2:5">
      <c r="B36" s="4" t="s">
        <v>125</v>
      </c>
      <c r="C36">
        <v>6.04</v>
      </c>
      <c r="D36">
        <v>-1</v>
      </c>
      <c r="E36" s="5">
        <v>1</v>
      </c>
    </row>
    <row r="37" spans="2:5">
      <c r="B37" s="4" t="s">
        <v>125</v>
      </c>
      <c r="C37">
        <v>6.05</v>
      </c>
      <c r="D37">
        <v>0</v>
      </c>
      <c r="E37" s="5">
        <v>-1</v>
      </c>
    </row>
    <row r="38" spans="2:5">
      <c r="B38" s="4" t="s">
        <v>123</v>
      </c>
      <c r="C38">
        <v>6.06</v>
      </c>
      <c r="D38">
        <v>-1</v>
      </c>
      <c r="E38" s="5">
        <v>1</v>
      </c>
    </row>
    <row r="39" spans="2:5">
      <c r="B39" s="4" t="s">
        <v>125</v>
      </c>
      <c r="C39">
        <v>6.07</v>
      </c>
      <c r="D39" s="134" t="s">
        <v>164</v>
      </c>
      <c r="E39" s="135"/>
    </row>
    <row r="40" spans="2:5">
      <c r="B40" s="4" t="s">
        <v>123</v>
      </c>
      <c r="C40">
        <v>7.01</v>
      </c>
      <c r="D40">
        <v>-1</v>
      </c>
      <c r="E40" s="5">
        <v>1</v>
      </c>
    </row>
    <row r="41" spans="2:5">
      <c r="B41" s="4" t="s">
        <v>125</v>
      </c>
      <c r="C41">
        <v>7.02</v>
      </c>
      <c r="D41">
        <v>-1</v>
      </c>
      <c r="E41" s="5">
        <v>1</v>
      </c>
    </row>
    <row r="42" spans="2:5">
      <c r="B42" s="4" t="s">
        <v>123</v>
      </c>
      <c r="C42">
        <v>7.03</v>
      </c>
      <c r="D42">
        <v>-1</v>
      </c>
      <c r="E42" s="5">
        <v>1</v>
      </c>
    </row>
    <row r="43" spans="2:5">
      <c r="B43" s="4" t="s">
        <v>125</v>
      </c>
      <c r="C43">
        <v>7.04</v>
      </c>
      <c r="D43">
        <v>-1</v>
      </c>
      <c r="E43" s="5">
        <v>1</v>
      </c>
    </row>
    <row r="44" spans="2:5">
      <c r="B44" s="4" t="s">
        <v>152</v>
      </c>
      <c r="C44">
        <v>7.05</v>
      </c>
      <c r="D44">
        <v>-1</v>
      </c>
      <c r="E44" s="5">
        <v>1</v>
      </c>
    </row>
    <row r="45" spans="2:5">
      <c r="B45" s="4" t="s">
        <v>152</v>
      </c>
      <c r="C45">
        <v>7.06</v>
      </c>
      <c r="D45">
        <v>-1</v>
      </c>
      <c r="E45" s="5">
        <v>1</v>
      </c>
    </row>
    <row r="46" spans="2:5">
      <c r="B46" s="4" t="s">
        <v>125</v>
      </c>
      <c r="C46">
        <v>7.07</v>
      </c>
      <c r="D46">
        <v>-1</v>
      </c>
      <c r="E46" s="5">
        <v>1</v>
      </c>
    </row>
    <row r="47" spans="2:5">
      <c r="B47" s="4" t="s">
        <v>125</v>
      </c>
      <c r="C47">
        <v>7.08</v>
      </c>
      <c r="D47">
        <v>-1</v>
      </c>
      <c r="E47" s="5">
        <v>1</v>
      </c>
    </row>
    <row r="48" spans="2:5">
      <c r="B48" s="4" t="s">
        <v>125</v>
      </c>
      <c r="C48">
        <v>8.01</v>
      </c>
      <c r="D48">
        <v>-1</v>
      </c>
      <c r="E48" s="5">
        <v>1</v>
      </c>
    </row>
    <row r="49" spans="2:5">
      <c r="B49" s="4" t="s">
        <v>125</v>
      </c>
      <c r="C49">
        <v>8.02</v>
      </c>
      <c r="D49">
        <v>-1</v>
      </c>
      <c r="E49" s="5">
        <v>1</v>
      </c>
    </row>
    <row r="50" spans="2:5">
      <c r="B50" s="4" t="s">
        <v>123</v>
      </c>
      <c r="C50">
        <v>8.0299999999999994</v>
      </c>
      <c r="D50">
        <v>1</v>
      </c>
      <c r="E50" s="5">
        <v>-1</v>
      </c>
    </row>
    <row r="51" spans="2:5">
      <c r="B51" s="4" t="s">
        <v>123</v>
      </c>
      <c r="C51">
        <v>8.0399999999999991</v>
      </c>
      <c r="D51">
        <v>-1</v>
      </c>
      <c r="E51" s="5">
        <v>1</v>
      </c>
    </row>
    <row r="52" spans="2:5">
      <c r="B52" s="4" t="s">
        <v>125</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4" t="str">
        <f>'WRA Worksheet'!F1</f>
        <v>Assessment date: 02 July 2025 Prepared by Cameron Deelstra</v>
      </c>
      <c r="B1" s="145"/>
      <c r="C1" s="145"/>
      <c r="D1" s="98" t="s">
        <v>165</v>
      </c>
    </row>
    <row r="2" spans="1:4" ht="18.95">
      <c r="A2" s="141" t="s">
        <v>166</v>
      </c>
      <c r="B2" s="142"/>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167</v>
      </c>
      <c r="C6" s="76">
        <f>'WRA Worksheet'!C6</f>
        <v>3</v>
      </c>
      <c r="D6" s="83"/>
    </row>
    <row r="7" spans="1:4" ht="15.95">
      <c r="A7" s="74">
        <v>2.02</v>
      </c>
      <c r="B7" s="75" t="s">
        <v>168</v>
      </c>
      <c r="C7" s="76">
        <f>'WRA Worksheet'!C7</f>
        <v>3</v>
      </c>
      <c r="D7" s="83"/>
    </row>
    <row r="8" spans="1:4" ht="15.95">
      <c r="A8" s="74">
        <v>2.0299999999999998</v>
      </c>
      <c r="B8" s="75" t="s">
        <v>19</v>
      </c>
      <c r="C8" s="76" t="str">
        <f>'WRA Worksheet'!C8</f>
        <v>y</v>
      </c>
      <c r="D8" s="82">
        <f>'WRA Worksheet'!D8</f>
        <v>1</v>
      </c>
    </row>
    <row r="9" spans="1:4" ht="51.95">
      <c r="A9" s="74">
        <v>2.04</v>
      </c>
      <c r="B9" s="78" t="s">
        <v>21</v>
      </c>
      <c r="C9" s="76" t="str">
        <f>'WRA Worksheet'!C9</f>
        <v>y</v>
      </c>
      <c r="D9" s="82">
        <f>'WRA Worksheet'!D9</f>
        <v>1</v>
      </c>
    </row>
    <row r="10" spans="1:4" ht="32.1">
      <c r="A10" s="74">
        <v>2.0499999999999998</v>
      </c>
      <c r="B10" s="75" t="s">
        <v>24</v>
      </c>
      <c r="C10" s="79" t="str">
        <f>'WRA Worksheet'!C10</f>
        <v>y</v>
      </c>
      <c r="D10" s="83"/>
    </row>
    <row r="11" spans="1:4" ht="15.95">
      <c r="A11" s="74">
        <v>3.01</v>
      </c>
      <c r="B11" s="75" t="s">
        <v>27</v>
      </c>
      <c r="C11" s="76" t="str">
        <f>'WRA Worksheet'!C11</f>
        <v>y</v>
      </c>
      <c r="D11" s="82">
        <f>'WRA Worksheet'!D11</f>
        <v>2</v>
      </c>
    </row>
    <row r="12" spans="1:4" ht="15.95">
      <c r="A12" s="74">
        <v>3.02</v>
      </c>
      <c r="B12" s="75" t="s">
        <v>30</v>
      </c>
      <c r="C12" s="76" t="str">
        <f>'WRA Worksheet'!C12</f>
        <v>n</v>
      </c>
      <c r="D12" s="82">
        <f>'WRA Worksheet'!D12</f>
        <v>0</v>
      </c>
    </row>
    <row r="13" spans="1:4" ht="15.95">
      <c r="A13" s="74">
        <v>3.03</v>
      </c>
      <c r="B13" s="75" t="s">
        <v>32</v>
      </c>
      <c r="C13" s="76" t="str">
        <f>'WRA Worksheet'!C13</f>
        <v>n</v>
      </c>
      <c r="D13" s="82">
        <f>'WRA Worksheet'!D13</f>
        <v>0</v>
      </c>
    </row>
    <row r="14" spans="1:4" ht="15.95">
      <c r="A14" s="74">
        <v>3.04</v>
      </c>
      <c r="B14" s="75" t="s">
        <v>33</v>
      </c>
      <c r="C14" s="76" t="str">
        <f>'WRA Worksheet'!C14</f>
        <v>y</v>
      </c>
      <c r="D14" s="82">
        <f>'WRA Worksheet'!D14</f>
        <v>4</v>
      </c>
    </row>
    <row r="15" spans="1:4" ht="15.95">
      <c r="A15" s="74">
        <v>3.05</v>
      </c>
      <c r="B15" s="75" t="s">
        <v>36</v>
      </c>
      <c r="C15" s="76" t="str">
        <f>'WRA Worksheet'!C15</f>
        <v>y</v>
      </c>
      <c r="D15" s="82">
        <f>'WRA Worksheet'!D15</f>
        <v>2</v>
      </c>
    </row>
    <row r="16" spans="1:4" ht="15.95">
      <c r="A16" s="74">
        <v>4.01</v>
      </c>
      <c r="B16" s="75" t="s">
        <v>39</v>
      </c>
      <c r="C16" s="76" t="str">
        <f>'WRA Worksheet'!C16</f>
        <v>n</v>
      </c>
      <c r="D16" s="82">
        <f>'WRA Worksheet'!D16</f>
        <v>0</v>
      </c>
    </row>
    <row r="17" spans="1:4" ht="15.95">
      <c r="A17" s="74">
        <v>4.0199999999999996</v>
      </c>
      <c r="B17" s="75" t="s">
        <v>41</v>
      </c>
      <c r="C17" s="76" t="str">
        <f>'WRA Worksheet'!C17</f>
        <v>?</v>
      </c>
      <c r="D17" s="82" t="str">
        <f>'WRA Worksheet'!D17</f>
        <v xml:space="preserve"> </v>
      </c>
    </row>
    <row r="18" spans="1:4" ht="15.95">
      <c r="A18" s="74">
        <v>4.03</v>
      </c>
      <c r="B18" s="75" t="s">
        <v>45</v>
      </c>
      <c r="C18" s="76" t="str">
        <f>'WRA Worksheet'!C18</f>
        <v>n</v>
      </c>
      <c r="D18" s="82">
        <f>'WRA Worksheet'!D18</f>
        <v>0</v>
      </c>
    </row>
    <row r="19" spans="1:4" ht="15.95">
      <c r="A19" s="74">
        <v>4.04</v>
      </c>
      <c r="B19" s="75" t="s">
        <v>46</v>
      </c>
      <c r="C19" s="76" t="str">
        <f>'WRA Worksheet'!C19</f>
        <v>n</v>
      </c>
      <c r="D19" s="82">
        <f>'WRA Worksheet'!D19</f>
        <v>-1</v>
      </c>
    </row>
    <row r="20" spans="1:4" ht="15.95">
      <c r="A20" s="74">
        <v>4.05</v>
      </c>
      <c r="B20" s="75" t="s">
        <v>49</v>
      </c>
      <c r="C20" s="76" t="str">
        <f>'WRA Worksheet'!C20</f>
        <v>n</v>
      </c>
      <c r="D20" s="82">
        <f>'WRA Worksheet'!D20</f>
        <v>0</v>
      </c>
    </row>
    <row r="21" spans="1:4" ht="15.95">
      <c r="A21" s="74">
        <v>4.0599999999999996</v>
      </c>
      <c r="B21" s="75" t="s">
        <v>50</v>
      </c>
      <c r="C21" s="76" t="str">
        <f>'WRA Worksheet'!C21</f>
        <v>y</v>
      </c>
      <c r="D21" s="82">
        <f>'WRA Worksheet'!D21</f>
        <v>1</v>
      </c>
    </row>
    <row r="22" spans="1:4" ht="15.95">
      <c r="A22" s="74">
        <v>4.07</v>
      </c>
      <c r="B22" s="75" t="s">
        <v>53</v>
      </c>
      <c r="C22" s="76" t="str">
        <f>'WRA Worksheet'!C22</f>
        <v>n</v>
      </c>
      <c r="D22" s="82">
        <f>'WRA Worksheet'!D22</f>
        <v>0</v>
      </c>
    </row>
    <row r="23" spans="1:4" ht="15.95">
      <c r="A23" s="74">
        <v>4.08</v>
      </c>
      <c r="B23" s="75" t="s">
        <v>54</v>
      </c>
      <c r="C23" s="76" t="str">
        <f>'WRA Worksheet'!C23</f>
        <v>n</v>
      </c>
      <c r="D23" s="82">
        <f>'WRA Worksheet'!D23</f>
        <v>0</v>
      </c>
    </row>
    <row r="24" spans="1:4" ht="15.95">
      <c r="A24" s="74">
        <v>4.09</v>
      </c>
      <c r="B24" s="75" t="s">
        <v>57</v>
      </c>
      <c r="C24" s="76" t="str">
        <f>'WRA Worksheet'!C24</f>
        <v>n</v>
      </c>
      <c r="D24" s="82">
        <f>'WRA Worksheet'!D24</f>
        <v>0</v>
      </c>
    </row>
    <row r="25" spans="1:4" ht="32.1">
      <c r="A25" s="74">
        <v>4.0999999999999996</v>
      </c>
      <c r="B25" s="80" t="s">
        <v>60</v>
      </c>
      <c r="C25" s="76" t="str">
        <f>'WRA Worksheet'!C25</f>
        <v>y</v>
      </c>
      <c r="D25" s="82">
        <f>'WRA Worksheet'!D25</f>
        <v>1</v>
      </c>
    </row>
    <row r="26" spans="1:4" ht="15.95">
      <c r="A26" s="74">
        <v>4.1100000000000003</v>
      </c>
      <c r="B26" s="75" t="s">
        <v>62</v>
      </c>
      <c r="C26" s="76" t="str">
        <f>'WRA Worksheet'!C26</f>
        <v>n</v>
      </c>
      <c r="D26" s="82">
        <f>'WRA Worksheet'!D26</f>
        <v>0</v>
      </c>
    </row>
    <row r="27" spans="1:4" ht="15.95">
      <c r="A27" s="74">
        <v>4.12</v>
      </c>
      <c r="B27" s="75" t="s">
        <v>65</v>
      </c>
      <c r="C27" s="76" t="str">
        <f>'WRA Worksheet'!C27</f>
        <v>n</v>
      </c>
      <c r="D27" s="82">
        <f>'WRA Worksheet'!D27</f>
        <v>0</v>
      </c>
    </row>
    <row r="28" spans="1:4" ht="15.95">
      <c r="A28" s="74">
        <v>5.01</v>
      </c>
      <c r="B28" s="75" t="s">
        <v>67</v>
      </c>
      <c r="C28" s="76" t="str">
        <f>'WRA Worksheet'!C28</f>
        <v>n</v>
      </c>
      <c r="D28" s="82">
        <f>'WRA Worksheet'!D28</f>
        <v>0</v>
      </c>
    </row>
    <row r="29" spans="1:4" ht="15.95">
      <c r="A29" s="74">
        <v>5.0199999999999996</v>
      </c>
      <c r="B29" s="75" t="s">
        <v>70</v>
      </c>
      <c r="C29" s="76" t="str">
        <f>'WRA Worksheet'!C29</f>
        <v>n</v>
      </c>
      <c r="D29" s="82">
        <f>'WRA Worksheet'!D29</f>
        <v>0</v>
      </c>
    </row>
    <row r="30" spans="1:4" ht="15.95">
      <c r="A30" s="74">
        <v>5.03</v>
      </c>
      <c r="B30" s="75" t="s">
        <v>72</v>
      </c>
      <c r="C30" s="76" t="str">
        <f>'WRA Worksheet'!C30</f>
        <v>n</v>
      </c>
      <c r="D30" s="82">
        <f>'WRA Worksheet'!D30</f>
        <v>0</v>
      </c>
    </row>
    <row r="31" spans="1:4" ht="15.95">
      <c r="A31" s="74">
        <v>5.04</v>
      </c>
      <c r="B31" s="75" t="s">
        <v>75</v>
      </c>
      <c r="C31" s="76" t="str">
        <f>'WRA Worksheet'!C31</f>
        <v>n</v>
      </c>
      <c r="D31" s="82">
        <f>'WRA Worksheet'!D31</f>
        <v>0</v>
      </c>
    </row>
    <row r="32" spans="1:4" ht="15.95">
      <c r="A32" s="74">
        <v>6.01</v>
      </c>
      <c r="B32" s="75" t="s">
        <v>77</v>
      </c>
      <c r="C32" s="76" t="str">
        <f>'WRA Worksheet'!C32</f>
        <v>n</v>
      </c>
      <c r="D32" s="82">
        <f>'WRA Worksheet'!D32</f>
        <v>0</v>
      </c>
    </row>
    <row r="33" spans="1:4" ht="15.95">
      <c r="A33" s="74">
        <v>6.02</v>
      </c>
      <c r="B33" s="75" t="s">
        <v>78</v>
      </c>
      <c r="C33" s="76" t="str">
        <f>'WRA Worksheet'!C33</f>
        <v>y</v>
      </c>
      <c r="D33" s="82">
        <f>'WRA Worksheet'!D33</f>
        <v>1</v>
      </c>
    </row>
    <row r="34" spans="1:4" ht="15.95">
      <c r="A34" s="74">
        <v>6.03</v>
      </c>
      <c r="B34" s="75" t="s">
        <v>80</v>
      </c>
      <c r="C34" s="76" t="str">
        <f>'WRA Worksheet'!C34</f>
        <v>y</v>
      </c>
      <c r="D34" s="82">
        <f>'WRA Worksheet'!D34</f>
        <v>1</v>
      </c>
    </row>
    <row r="35" spans="1:4" ht="15.95">
      <c r="A35" s="74">
        <v>6.04</v>
      </c>
      <c r="B35" s="75" t="s">
        <v>83</v>
      </c>
      <c r="C35" s="76" t="str">
        <f>'WRA Worksheet'!C35</f>
        <v>y</v>
      </c>
      <c r="D35" s="82">
        <f>'WRA Worksheet'!D35</f>
        <v>1</v>
      </c>
    </row>
    <row r="36" spans="1:4" ht="15.95">
      <c r="A36" s="74">
        <v>6.05</v>
      </c>
      <c r="B36" s="75" t="s">
        <v>86</v>
      </c>
      <c r="C36" s="76" t="str">
        <f>'WRA Worksheet'!C36</f>
        <v>n</v>
      </c>
      <c r="D36" s="82">
        <f>'WRA Worksheet'!D36</f>
        <v>0</v>
      </c>
    </row>
    <row r="37" spans="1:4" ht="15.95">
      <c r="A37" s="74">
        <v>6.06</v>
      </c>
      <c r="B37" s="75" t="s">
        <v>89</v>
      </c>
      <c r="C37" s="76" t="str">
        <f>'WRA Worksheet'!C37</f>
        <v>y</v>
      </c>
      <c r="D37" s="82">
        <f>'WRA Worksheet'!D37</f>
        <v>1</v>
      </c>
    </row>
    <row r="38" spans="1:4" ht="15.95">
      <c r="A38" s="74">
        <v>6.07</v>
      </c>
      <c r="B38" s="75" t="s">
        <v>90</v>
      </c>
      <c r="C38" s="81" t="str">
        <f>'WRA Worksheet'!C38</f>
        <v>1 or fewer</v>
      </c>
      <c r="D38" s="82">
        <f>'WRA Worksheet'!D38</f>
        <v>1</v>
      </c>
    </row>
    <row r="39" spans="1:4" ht="32.1">
      <c r="A39" s="74">
        <v>7.01</v>
      </c>
      <c r="B39" s="75" t="s">
        <v>94</v>
      </c>
      <c r="C39" s="76" t="str">
        <f>'WRA Worksheet'!C39</f>
        <v>n</v>
      </c>
      <c r="D39" s="82">
        <f>'WRA Worksheet'!D39</f>
        <v>-1</v>
      </c>
    </row>
    <row r="40" spans="1:4" ht="15.95">
      <c r="A40" s="74">
        <v>7.02</v>
      </c>
      <c r="B40" s="75" t="s">
        <v>95</v>
      </c>
      <c r="C40" s="76" t="str">
        <f>'WRA Worksheet'!C40</f>
        <v>y</v>
      </c>
      <c r="D40" s="82">
        <f>'WRA Worksheet'!D40</f>
        <v>1</v>
      </c>
    </row>
    <row r="41" spans="1:4" ht="15.95">
      <c r="A41" s="74">
        <v>7.03</v>
      </c>
      <c r="B41" s="75" t="s">
        <v>96</v>
      </c>
      <c r="C41" s="76" t="str">
        <f>'WRA Worksheet'!C41</f>
        <v>n</v>
      </c>
      <c r="D41" s="82">
        <f>'WRA Worksheet'!D41</f>
        <v>-1</v>
      </c>
    </row>
    <row r="42" spans="1:4" ht="15.95">
      <c r="A42" s="74">
        <v>7.04</v>
      </c>
      <c r="B42" s="75" t="s">
        <v>97</v>
      </c>
      <c r="C42" s="76" t="str">
        <f>'WRA Worksheet'!C42</f>
        <v>y</v>
      </c>
      <c r="D42" s="82">
        <f>'WRA Worksheet'!D42</f>
        <v>1</v>
      </c>
    </row>
    <row r="43" spans="1:4" ht="15.95">
      <c r="A43" s="74">
        <v>7.05</v>
      </c>
      <c r="B43" s="75" t="s">
        <v>100</v>
      </c>
      <c r="C43" s="76" t="str">
        <f>'WRA Worksheet'!C43</f>
        <v>y</v>
      </c>
      <c r="D43" s="82">
        <f>'WRA Worksheet'!D43</f>
        <v>1</v>
      </c>
    </row>
    <row r="44" spans="1:4" ht="15.95">
      <c r="A44" s="74">
        <v>7.06</v>
      </c>
      <c r="B44" s="75" t="s">
        <v>103</v>
      </c>
      <c r="C44" s="76" t="str">
        <f>'WRA Worksheet'!C44</f>
        <v>n</v>
      </c>
      <c r="D44" s="82">
        <f>'WRA Worksheet'!D44</f>
        <v>-1</v>
      </c>
    </row>
    <row r="45" spans="1:4" ht="15.95">
      <c r="A45" s="74">
        <v>7.07</v>
      </c>
      <c r="B45" s="75" t="s">
        <v>104</v>
      </c>
      <c r="C45" s="76" t="str">
        <f>'WRA Worksheet'!C45</f>
        <v>n</v>
      </c>
      <c r="D45" s="82">
        <f>'WRA Worksheet'!D45</f>
        <v>-1</v>
      </c>
    </row>
    <row r="46" spans="1:4" ht="15.95">
      <c r="A46" s="74">
        <v>7.08</v>
      </c>
      <c r="B46" s="75" t="s">
        <v>105</v>
      </c>
      <c r="C46" s="76" t="str">
        <f>'WRA Worksheet'!C46</f>
        <v>n</v>
      </c>
      <c r="D46" s="82">
        <f>'WRA Worksheet'!D46</f>
        <v>-1</v>
      </c>
    </row>
    <row r="47" spans="1:4" ht="15.95">
      <c r="A47" s="74">
        <v>8.01</v>
      </c>
      <c r="B47" s="75" t="s">
        <v>106</v>
      </c>
      <c r="C47" s="76" t="str">
        <f>'WRA Worksheet'!C47</f>
        <v>?</v>
      </c>
      <c r="D47" s="82" t="str">
        <f>'WRA Worksheet'!D47</f>
        <v xml:space="preserve"> </v>
      </c>
    </row>
    <row r="48" spans="1:4" ht="15.95">
      <c r="A48" s="74">
        <v>8.02</v>
      </c>
      <c r="B48" s="75" t="s">
        <v>108</v>
      </c>
      <c r="C48" s="76" t="str">
        <f>'WRA Worksheet'!C48</f>
        <v>n</v>
      </c>
      <c r="D48" s="82">
        <f>'WRA Worksheet'!D48</f>
        <v>-1</v>
      </c>
    </row>
    <row r="49" spans="1:4" ht="15.95">
      <c r="A49" s="74">
        <v>8.0299999999999994</v>
      </c>
      <c r="B49" s="75" t="s">
        <v>111</v>
      </c>
      <c r="C49" s="76" t="str">
        <f>'WRA Worksheet'!C49</f>
        <v>y</v>
      </c>
      <c r="D49" s="82">
        <f>'WRA Worksheet'!D49</f>
        <v>-1</v>
      </c>
    </row>
    <row r="50" spans="1:4" ht="15.95">
      <c r="A50" s="74">
        <v>8.0399999999999991</v>
      </c>
      <c r="B50" s="75" t="s">
        <v>113</v>
      </c>
      <c r="C50" s="76" t="str">
        <f>'WRA Worksheet'!C50</f>
        <v>y</v>
      </c>
      <c r="D50" s="82">
        <f>'WRA Worksheet'!D50</f>
        <v>1</v>
      </c>
    </row>
    <row r="51" spans="1:4" ht="15.95">
      <c r="A51" s="74">
        <v>8.0500000000000007</v>
      </c>
      <c r="B51" s="67" t="s">
        <v>115</v>
      </c>
      <c r="C51" s="76" t="str">
        <f>'WRA Worksheet'!C51</f>
        <v>y</v>
      </c>
      <c r="D51" s="82">
        <f>'WRA Worksheet'!D51</f>
        <v>-1</v>
      </c>
    </row>
    <row r="52" spans="1:4" ht="15.95">
      <c r="A52" s="31"/>
      <c r="B52" s="32" t="s">
        <v>118</v>
      </c>
      <c r="C52" s="143">
        <f>'WRA Worksheet'!D53</f>
        <v>12</v>
      </c>
      <c r="D52" s="143"/>
    </row>
    <row r="53" spans="1:4" ht="15.95">
      <c r="A53" s="33"/>
      <c r="B53" s="34" t="s">
        <v>169</v>
      </c>
      <c r="C53" s="143" t="str" cm="1">
        <f t="array" ref="C53">IF(OR('WRA Worksheet'!C71:D71="yes", 'WRA Worksheet'!C72:D72="yes", 'WRA Worksheet'!C73:D73="yes"),"yes","no")</f>
        <v>no</v>
      </c>
      <c r="D53" s="143"/>
    </row>
    <row r="54" spans="1:4" ht="15.95">
      <c r="A54" s="33"/>
      <c r="B54" s="34" t="s">
        <v>170</v>
      </c>
      <c r="C54" s="143" t="str">
        <f>IF(C53="yes", 'WRA Worksheet'!C74, 'WRA Worksheet'!D54)</f>
        <v>reject</v>
      </c>
      <c r="D54" s="143"/>
    </row>
    <row r="55" spans="1:4" ht="15.95" thickBot="1">
      <c r="A55" s="35"/>
      <c r="B55" s="36"/>
      <c r="C55" s="36"/>
      <c r="D55" s="37"/>
    </row>
    <row r="56" spans="1:4" ht="30.95" thickTop="1">
      <c r="A56" s="38" t="s">
        <v>171</v>
      </c>
      <c r="B56" s="39" t="s">
        <v>172</v>
      </c>
      <c r="C56" s="40" t="s">
        <v>122</v>
      </c>
      <c r="D56" s="37"/>
    </row>
    <row r="57" spans="1:4">
      <c r="A57" s="41" t="s">
        <v>123</v>
      </c>
      <c r="B57" s="42">
        <f>'WRA Worksheet'!C57</f>
        <v>11</v>
      </c>
      <c r="C57" s="43" t="str">
        <f>IF(B57&gt;=2,"yes","no")</f>
        <v>yes</v>
      </c>
      <c r="D57" s="37"/>
    </row>
    <row r="58" spans="1:4">
      <c r="A58" s="41" t="s">
        <v>124</v>
      </c>
      <c r="B58" s="42">
        <f>'WRA Worksheet'!C58</f>
        <v>11</v>
      </c>
      <c r="C58" s="43" t="str">
        <f>IF(B58&gt;=2,"yes","no")</f>
        <v>yes</v>
      </c>
      <c r="D58" s="37"/>
    </row>
    <row r="59" spans="1:4">
      <c r="A59" s="41" t="s">
        <v>125</v>
      </c>
      <c r="B59" s="42">
        <f>'WRA Worksheet'!C59</f>
        <v>22</v>
      </c>
      <c r="C59" s="43" t="str">
        <f>IF(B59&gt;=6,"yes","no")</f>
        <v>yes</v>
      </c>
      <c r="D59" s="37"/>
    </row>
    <row r="60" spans="1:4" ht="15.95" thickBot="1">
      <c r="A60" s="44" t="s">
        <v>126</v>
      </c>
      <c r="B60" s="45">
        <f>'WRA Worksheet'!C60</f>
        <v>44</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Taxon is cultivated as an ornamental but no evidence of cultivation to reduce weediness.</v>
      </c>
      <c r="C2" s="51">
        <v>0</v>
      </c>
    </row>
    <row r="3" spans="1:3">
      <c r="A3" s="30">
        <v>1.02</v>
      </c>
      <c r="B3" s="50">
        <v>0</v>
      </c>
      <c r="C3" s="50">
        <v>0</v>
      </c>
    </row>
    <row r="4" spans="1:3">
      <c r="A4" s="30">
        <v>1.03</v>
      </c>
      <c r="B4" s="50">
        <v>0</v>
      </c>
      <c r="C4" s="50">
        <v>0</v>
      </c>
    </row>
    <row r="5" spans="1:3" ht="32.1">
      <c r="A5" s="30">
        <v>2.0099999999999998</v>
      </c>
      <c r="B5" s="52" t="str">
        <v>High climate suitability for all of Florida</v>
      </c>
      <c r="C5" s="53" t="str">
        <v>See attached climate suitability map</v>
      </c>
    </row>
    <row r="6" spans="1:3">
      <c r="A6" s="30">
        <v>2.02</v>
      </c>
      <c r="B6" s="53" t="str">
        <v>See attached climate suitability map</v>
      </c>
      <c r="C6" s="54">
        <v>0</v>
      </c>
    </row>
    <row r="7" spans="1:3">
      <c r="A7" s="30">
        <v>2.0299999999999998</v>
      </c>
      <c r="B7" s="54" t="str">
        <v>See attached climate suitability map</v>
      </c>
      <c r="C7" s="53">
        <v>0</v>
      </c>
    </row>
    <row r="8" spans="1:3" ht="15.95">
      <c r="A8" s="30">
        <v>2.04</v>
      </c>
      <c r="B8" s="51" t="str">
        <v>See attached climate suitability map. High climate suitability for all of Florida except for areas in the Southeast portion of the state. "The mean annual precipitation is over 1000 mm but it can also grow well in arid areas with annual precipitation below 600 mm and a 6 month dry season as long as there is sufficient groundwater supply" (1)</v>
      </c>
      <c r="C8" s="51" t="str">
        <v>(1) https://www.cabidigitallibrary.org/doi/full/10.1079/cabicompendium.48523</v>
      </c>
    </row>
    <row r="9" spans="1:3" ht="80.099999999999994">
      <c r="A9" s="30">
        <v>2.0499999999999998</v>
      </c>
      <c r="B9" s="51" t="str">
        <v>Taxon has been introduced and naturalized to many regions outside of its native range (1)(2). "native to China but has been introduced around the world as an ornamental and for erosion control (1)." " introduced for ornamental purposes to numerous Asian, European and North American countries, for example by 1676 it was in western Anatolia, Turkey, and by 1730 in England (2)."</v>
      </c>
      <c r="C9" s="53" t="str">
        <v>(1) https://www.iucngisd.org/gisd/species.php?sc=1762 (2) https://www.cabidigitallibrary.org/doi/full/10.1079/cabicompendium.48523</v>
      </c>
    </row>
    <row r="10" spans="1:3" ht="63.95">
      <c r="A10" s="30">
        <v>3.01</v>
      </c>
      <c r="B10" s="51" t="str">
        <v>Taxon is naturalized around the world. "Native to eastern Asia and has naturalized throughout North Carolina (1)." "widely planted and naturalized in other parts of the world (2)."</v>
      </c>
      <c r="C10" s="53" t="str">
        <v>(1) https://plants.ces.ncsu.edu/plants/salix-babylonica/ (2) https://www.gardenia.net/plant/salix-babylonica</v>
      </c>
    </row>
    <row r="11" spans="1:3" ht="80.099999999999994">
      <c r="A11" s="30">
        <v>3.02</v>
      </c>
      <c r="B11" s="50" t="str">
        <v>No evidence.</v>
      </c>
      <c r="C11" s="53">
        <v>0</v>
      </c>
    </row>
    <row r="12" spans="1:3" ht="32.1">
      <c r="A12" s="30">
        <v>3.03</v>
      </c>
      <c r="B12" s="50" t="str">
        <v>No evidence.</v>
      </c>
      <c r="C12" s="53">
        <v>0</v>
      </c>
    </row>
    <row r="13" spans="1:3" ht="63.95">
      <c r="A13" s="30">
        <v>3.04</v>
      </c>
      <c r="B13" s="51" t="str">
        <v>"In some regions, they can be invasive, spreading aggressively along waterways (1)." "able to form dense stands that shade out native vegetation (2)."</v>
      </c>
      <c r="C13" s="53" t="str">
        <v>(1) https://www.gardenia.net/plant/salix-babylonica (2) https://www.cabidigitallibrary.org/doi/full/10.1079/cabicompendium.48523</v>
      </c>
    </row>
    <row r="14" spans="1:3" ht="32.1">
      <c r="A14" s="30">
        <v>3.05</v>
      </c>
      <c r="B14" s="51" t="str">
        <v xml:space="preserve">S. alba, S. cinerea, and others are considered invasive outside of their native range. (1)(2) </v>
      </c>
      <c r="C14" s="53" t="str">
        <v>(1) https://www.gardenia.net/guide/native-plant-alternatives-to-salix-alba (2) https://www.invasive.org/browse/subinfo.cfm?sub=11589</v>
      </c>
    </row>
    <row r="15" spans="1:3">
      <c r="A15" s="30">
        <v>4.01</v>
      </c>
      <c r="B15" s="50" t="str">
        <v>No evidence of these traits.</v>
      </c>
      <c r="C15" s="55">
        <v>0</v>
      </c>
    </row>
    <row r="16" spans="1:3" ht="15.95">
      <c r="A16" s="30">
        <v>4.0199999999999996</v>
      </c>
      <c r="B16" s="51" t="str">
        <v>More information on allelopathic characteristics needed.</v>
      </c>
      <c r="C16" s="51" t="str">
        <v>(1) Chaves Lobón, Natividad et al. “Comparison of the Allelopathic Potential of Non-Native and Native Species of Mediterranean Ecosystems.” Plants (Basel, Switzerland) vol. 12,4 972. 20 Feb. 2023, doi:10.3390/plants12040972</v>
      </c>
    </row>
    <row r="17" spans="1:3" ht="15.95">
      <c r="A17" s="30">
        <v>4.03</v>
      </c>
      <c r="B17" s="51" t="str">
        <v>No evidence.</v>
      </c>
      <c r="C17" s="51">
        <v>0</v>
      </c>
    </row>
    <row r="18" spans="1:3" ht="80.099999999999994">
      <c r="A18" s="30">
        <v>4.04</v>
      </c>
      <c r="B18" s="51" t="str">
        <v>Leaves and shoots are used as fodder for livestock in some regions of the world. (1)(2)</v>
      </c>
      <c r="C18" s="51" t="str">
        <v>(1) https://uknowledge.uky.edu/cgi/viewcontent.cgi?article=6712&amp;context=igc#:~:text=Salix%20babylonica%20is%20a%20multipurpose,value%20for%20fuel%2C%20and%20fencing. (2) https://apps.worldagroforestry.org/treedb/AFTPDFS/Salix_babylonica.PDF</v>
      </c>
    </row>
    <row r="19" spans="1:3" ht="48">
      <c r="A19" s="30">
        <v>4.05</v>
      </c>
      <c r="B19" s="51" t="str">
        <v>Leaves and shoots are used as fodder for livestock in some regions of the world. (1)(2)</v>
      </c>
      <c r="C19" s="51" t="str">
        <v>(1) https://uknowledge.uky.edu/cgi/viewcontent.cgi?article=6712&amp;context=igc#:~:text=Salix%20babylonica%20is%20a%20multipurpose,value%20for%20fuel%2C%20and%20fencing. (2) https://apps.worldagroforestry.org/treedb/AFTPDFS/Salix_babylonica.PDF</v>
      </c>
    </row>
    <row r="20" spans="1:3" ht="63.95">
      <c r="A20" s="30">
        <v>4.0599999999999996</v>
      </c>
      <c r="B20" s="51" t="str">
        <v>Taxon is noted to be heavily impacted by common agricultural pests and pathogens. (1)(2)</v>
      </c>
      <c r="C20" s="51" t="str">
        <v>(1) https://www.gardenia.net/plant/salix-babylonica (2) https://apps.worldagroforestry.org/treedb/AFTPDFS/Salix_babylonica.PDF</v>
      </c>
    </row>
    <row r="21" spans="1:3" ht="15.95">
      <c r="A21" s="30">
        <v>4.07</v>
      </c>
      <c r="B21" s="51" t="str">
        <v>No evidence.</v>
      </c>
      <c r="C21" s="51">
        <v>0</v>
      </c>
    </row>
    <row r="22" spans="1:3" ht="32.1">
      <c r="A22" s="30">
        <v>4.08</v>
      </c>
      <c r="B22" s="51" t="str">
        <v>Taxon is considered fire-resistant. (1)(2)</v>
      </c>
      <c r="C22" s="53" t="str">
        <v>(1) https://wvforestry.com/pdf/Firewise%20Landscaping%20Plants%20for%20WV.pdf (2) https://fire.sref.info/plants/salix-babylonica</v>
      </c>
    </row>
    <row r="23" spans="1:3" ht="48">
      <c r="A23" s="30">
        <v>4.09</v>
      </c>
      <c r="B23" s="51" t="str">
        <v>Taxon prefers growth in full sun and may tolerate partial shade. (1)(2)</v>
      </c>
      <c r="C23" s="51" t="str">
        <v>(1) https://edis.ifas.ufl.edu/publication/ST576 (2) https://landscapeplants.oregonstate.edu/plants/salix-babylonica</v>
      </c>
    </row>
    <row r="24" spans="1:3" ht="32.1">
      <c r="A24" s="30">
        <v>4.0999999999999996</v>
      </c>
      <c r="B24" s="51" t="str">
        <v>Taxon tolerate a wide range of soil conditions including alkaline and well draining, as long as there is adequate moisture levels. (1)(2)</v>
      </c>
      <c r="C24" s="51" t="str">
        <v>(1) https://edis.ifas.ufl.edu/publication/ST576 (2) https://landscapeplants.oregonstate.edu/plants/salix-babylonica</v>
      </c>
    </row>
    <row r="25" spans="1:3" ht="15.95">
      <c r="A25" s="30">
        <v>4.1100000000000003</v>
      </c>
      <c r="B25" s="51" t="str">
        <v>Taxon does not exhibit climbing or smothering growth habits.</v>
      </c>
      <c r="C25" s="51" t="str">
        <v>(1) https://edis.ifas.ufl.edu/publication/ST576</v>
      </c>
    </row>
    <row r="26" spans="1:3" ht="15.95">
      <c r="A26" s="30">
        <v>4.12</v>
      </c>
      <c r="B26" s="51" t="str">
        <v>Taxon is a tree that grows to spread out to 30-50 ft.</v>
      </c>
      <c r="C26" s="51" t="str">
        <v>(1) https://edis.ifas.ufl.edu/publication/ST576</v>
      </c>
    </row>
    <row r="27" spans="1:3" ht="15.95">
      <c r="A27" s="30">
        <v>5.01</v>
      </c>
      <c r="B27" s="51" t="str">
        <v>Taxon is terrestrial but commonly grows around rivers and lakes and tolerates flooding well. (1)(2)</v>
      </c>
      <c r="C27" s="51" t="str">
        <v>(1) https://apps.worldagroforestry.org/treedb/AFTPDFS/Salix_babylonica.PDF (2) https://www.iucngisd.org/gisd/species.php?sc=1762</v>
      </c>
    </row>
    <row r="28" spans="1:3" ht="15.95">
      <c r="A28" s="30">
        <v>5.0199999999999996</v>
      </c>
      <c r="B28" s="51" t="str">
        <v>Not of the Poaceae family</v>
      </c>
      <c r="C28" s="51">
        <v>0</v>
      </c>
    </row>
    <row r="29" spans="1:3" ht="15.95">
      <c r="A29" s="30">
        <v>5.03</v>
      </c>
      <c r="B29" s="51" t="str">
        <v>Taxon is a woody tree but does not fix nitrogen and is not legumous or of the Fabaceae family.</v>
      </c>
      <c r="C29" s="51" t="str">
        <v>(1) https://plants.ces.ncsu.edu/plants/salix-babylonica/</v>
      </c>
    </row>
    <row r="30" spans="1:3" ht="15.95">
      <c r="A30" s="30">
        <v>5.04</v>
      </c>
      <c r="B30" s="51" t="str">
        <v>No evidence of specialized underground storage tissues</v>
      </c>
      <c r="C30" s="51">
        <v>0</v>
      </c>
    </row>
    <row r="31" spans="1:3" ht="27.95">
      <c r="A31" s="30">
        <v>6.01</v>
      </c>
      <c r="B31" s="50" t="str">
        <v>No evidence.</v>
      </c>
      <c r="C31" s="51">
        <v>0</v>
      </c>
    </row>
    <row r="32" spans="1:3" ht="48">
      <c r="A32" s="30">
        <v>6.02</v>
      </c>
      <c r="B32" s="51" t="str">
        <v>Taxon can reproduce vegetatively and via seeds. (1)(2)</v>
      </c>
      <c r="C32" s="51" t="str">
        <v>(1) https://www.iucngisd.org/gisd/species.php?sc=1762 (2) https://www.cabidigitallibrary.org/doi/full/10.1079/cabicompendium.48523</v>
      </c>
    </row>
    <row r="33" spans="1:3" ht="48">
      <c r="A33" s="30">
        <v>6.03</v>
      </c>
      <c r="B33" s="51" t="str">
        <v>Taxon commonly hybridizes in the wild and in cultivation. (1)(2)(3)</v>
      </c>
      <c r="C33" s="51" t="str">
        <v>(1) https://pfaf.org/user/Plant.aspx?LatinName=Salix+babylonica (2) https://landscapeplants.oregonstate.edu/plants/salix-babylonica (3) https://www.cabidigitallibrary.org/doi/full/10.1079/cabicompendium.48523</v>
      </c>
    </row>
    <row r="34" spans="1:3" ht="32.1">
      <c r="A34" s="30">
        <v>6.04</v>
      </c>
      <c r="B34" s="51" t="str">
        <v>Taxon is dioecious meaning individual plants are either male or female and cannot self-pollinate. (1)(2)</v>
      </c>
      <c r="C34" s="51" t="str">
        <v>(1) https://landscapeplants.oregonstate.edu/plants/salix-babylonica (2) https://pfaf.org/user/Plant.aspx?LatinName=Salix+babylonica</v>
      </c>
    </row>
    <row r="35" spans="1:3" ht="15.95">
      <c r="A35" s="30">
        <v>6.05</v>
      </c>
      <c r="B35" s="51" t="str">
        <v>Taxon is pollinated by generalist pollinator species such as bees and butterflies. (1)(2)</v>
      </c>
      <c r="C35" s="51" t="str">
        <v>(1) https://pfaf.org/user/Plant.aspx?LatinName=Salix+babylonica (2) https://plants.ces.ncsu.edu/plants/salix-babylonica/</v>
      </c>
    </row>
    <row r="36" spans="1:3" ht="15.95">
      <c r="A36" s="30">
        <v>6.06</v>
      </c>
      <c r="B36" s="51" t="str">
        <v>Taxon can reproduce vegetatively and via seeds. (1)(2)</v>
      </c>
      <c r="C36" s="51" t="str">
        <v>(1) https://www.iucngisd.org/gisd/species.php?sc=1762 (2) https://www.cabidigitallibrary.org/doi/full/10.1079/cabicompendium.48523</v>
      </c>
    </row>
    <row r="37" spans="1:3" ht="15.95">
      <c r="A37" s="30">
        <v>6.07</v>
      </c>
      <c r="B37" s="51" t="str">
        <v>Taxon is noted to be a fast-growing tree (1)(2). One year old cuttings can be taken from parent tree and planted into soil (1).</v>
      </c>
      <c r="C37" s="51" t="str">
        <v>(1) https://www.cabidigitallibrary.org/doi/full/10.1079/cabicompendium.48523 (2) https://edis.ifas.ufl.edu/publication/ST576</v>
      </c>
    </row>
    <row r="38" spans="1:3" ht="80.099999999999994">
      <c r="A38" s="30">
        <v>7.01</v>
      </c>
      <c r="B38" s="51" t="str">
        <v>No evidence.</v>
      </c>
      <c r="C38" s="51">
        <v>0</v>
      </c>
    </row>
    <row r="39" spans="1:3" ht="32.1">
      <c r="A39" s="30">
        <v>7.02</v>
      </c>
      <c r="B39" s="51" t="str">
        <v>Taxon has been introduced and naturalized to many regions outside of its native range (1)(2). "native to China but has been introduced around the world as an ornamental and for erosion control (1)." " introduced for ornamental purposes to numerous Asian, European and North American countries, for example by 1676 it was in western Anatolia, Turkey, and by 1730 in England (2)."</v>
      </c>
      <c r="C39" s="51" t="str">
        <v>(1) https://www.iucngisd.org/gisd/species.php?sc=1762 (2) https://www.cabidigitallibrary.org/doi/full/10.1079/cabicompendium.48523</v>
      </c>
    </row>
    <row r="40" spans="1:3" ht="63.95">
      <c r="A40" s="30">
        <v>7.03</v>
      </c>
      <c r="B40" s="50" t="str">
        <v>No evidence.</v>
      </c>
      <c r="C40" s="51">
        <v>0</v>
      </c>
    </row>
    <row r="41" spans="1:3" ht="15.95">
      <c r="A41" s="30">
        <v>7.04</v>
      </c>
      <c r="B41" s="51" t="str">
        <v>Seeds are small and are covered in cottonly down that aids in wind dispersal.</v>
      </c>
      <c r="C41" s="51" t="str">
        <v>(1) https://www.gardenia.net/plant/salix-babylonica (2) https://plants.ces.ncsu.edu/plants/salix-babylonica/</v>
      </c>
    </row>
    <row r="42" spans="1:3" ht="15.95">
      <c r="A42" s="30">
        <v>7.05</v>
      </c>
      <c r="B42" s="51" t="str">
        <v>Taxon commonly grows along waterways and in wetlands. Taxon can reproduce vegetatively and via seeding, thus buoyant propagules (seeds and cuttings) are commonly dispersed via water. (1)(2)</v>
      </c>
      <c r="C42" s="51" t="str">
        <v>(1) https://www.cabidigitallibrary.org/doi/full/10.1079/cabicompendium.48523 (2) https://www.iucngisd.org/gisd/species.php?sc=1762</v>
      </c>
    </row>
    <row r="43" spans="1:3" ht="15.95">
      <c r="A43" s="30">
        <v>7.06</v>
      </c>
      <c r="B43" s="51" t="str">
        <v>No evidence.</v>
      </c>
      <c r="C43" s="51">
        <v>0</v>
      </c>
    </row>
    <row r="44" spans="1:3" ht="32.1">
      <c r="A44" s="30">
        <v>7.07</v>
      </c>
      <c r="B44" s="51" t="str">
        <v>No evidence.</v>
      </c>
      <c r="C44" s="51">
        <v>0</v>
      </c>
    </row>
    <row r="45" spans="1:3" ht="32.1">
      <c r="A45" s="30">
        <v>7.08</v>
      </c>
      <c r="B45" s="50" t="str">
        <v>No evidence.</v>
      </c>
      <c r="C45" s="51">
        <v>0</v>
      </c>
    </row>
    <row r="46" spans="1:3" ht="48">
      <c r="A46" s="30">
        <v>8.01</v>
      </c>
      <c r="B46" s="50" t="str">
        <v>Seeds are extremely small but more information about seed production is needed.</v>
      </c>
      <c r="C46" s="51" t="str">
        <v>(1) https://www.cabidigitallibrary.org/doi/full/10.1079/cabicompendium.48523 (2) https://www.iucngisd.org/gisd/species.php?sc=1762</v>
      </c>
    </row>
    <row r="47" spans="1:3" ht="48">
      <c r="A47" s="30">
        <v>8.02</v>
      </c>
      <c r="B47" s="51" t="str">
        <v>Seeds are hardy but viability reduces drastically with time (1)(2). "Seed storage behaviour is recalcitrant. The viability of air-dry seed is 5-10
days (1)."</v>
      </c>
      <c r="C47" s="51" t="str">
        <v>(1) https://apps.worldagroforestry.org/treedb/AFTPDFS/Salix_babylonica.PDF (2) https://www.cabidigitallibrary.org/doi/full/10.1079/cabicompendium.48523</v>
      </c>
    </row>
    <row r="48" spans="1:3" ht="48">
      <c r="A48" s="30">
        <v>8.0299999999999994</v>
      </c>
      <c r="B48" s="51" t="str">
        <v>Herbicides are a common method of control (1)(2) "Herbicide can also applied to cut stumps to prevent resprouting and repeat applications of herbicide are necessary (1)."</v>
      </c>
      <c r="C48" s="51" t="str">
        <v>(1) https://www.cabidigitallibrary.org/doi/full/10.1079/cabicompendium.48523 (2) https://www.iucngisd.org/gisd/species.php?sc=1762</v>
      </c>
    </row>
    <row r="49" spans="1:3" ht="48">
      <c r="A49" s="30">
        <v>8.0399999999999991</v>
      </c>
      <c r="B49" s="51" t="str">
        <v>"has a very strong capacity to sprout. Young shoots can reach 3 m high in one growing season. Thus, sprouting stands will gradually form when trees are harvested by clearcutting (1)."</v>
      </c>
      <c r="C49" s="51" t="str">
        <v>(1) https://www.cabidigitallibrary.org/doi/full/10.1079/cabicompendium.48523</v>
      </c>
    </row>
    <row r="50" spans="1:3">
      <c r="A50" s="30">
        <v>8.0500000000000007</v>
      </c>
      <c r="B50" s="50" t="str">
        <v>Anoplophora glabripennis, willow rust, and other enemies are found in North America. (1)(2)(3)</v>
      </c>
      <c r="C50" s="51" t="str">
        <v>(1) https://www.cabidigitallibrary.org/doi/full/10.1079/cabicompendium.48523 (2) https://www.cabidigitallibrary.org/doi/full/10.1079/cabicompendium.5557 (3) https://willow.cals.cornell.edu/research/diseases/</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714E1-6774-437D-801A-4B8EB940739E}"/>
</file>

<file path=customXml/itemProps2.xml><?xml version="1.0" encoding="utf-8"?>
<ds:datastoreItem xmlns:ds="http://schemas.openxmlformats.org/officeDocument/2006/customXml" ds:itemID="{C72C3439-75BE-411A-8E6B-DF10E44BED25}"/>
</file>

<file path=customXml/itemProps3.xml><?xml version="1.0" encoding="utf-8"?>
<ds:datastoreItem xmlns:ds="http://schemas.openxmlformats.org/officeDocument/2006/customXml" ds:itemID="{38A4D529-20E2-4399-9A94-2011CC6956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Deelstra, Cameron</cp:lastModifiedBy>
  <cp:revision/>
  <dcterms:created xsi:type="dcterms:W3CDTF">2021-06-15T16:34:22Z</dcterms:created>
  <dcterms:modified xsi:type="dcterms:W3CDTF">2025-07-02T16:26:25Z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