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defaultThemeVersion="166925"/>
  <mc:AlternateContent xmlns:mc="http://schemas.openxmlformats.org/markup-compatibility/2006">
    <mc:Choice Requires="x15">
      <x15ac:absPath xmlns:x15ac="http://schemas.microsoft.com/office/spreadsheetml/2010/11/ac" url="/Users/seokminkim/Desktop/Assessments/"/>
    </mc:Choice>
  </mc:AlternateContent>
  <xr:revisionPtr revIDLastSave="171" documentId="13_ncr:1_{C116D94F-4D03-3B40-8287-B36BBAD89845}" xr6:coauthVersionLast="47" xr6:coauthVersionMax="47" xr10:uidLastSave="{3FC5DCD1-CA4C-40A0-BF92-5EF262223692}"/>
  <bookViews>
    <workbookView xWindow="1420" yWindow="760" windowWidth="27260" windowHeight="17140" xr2:uid="{DC9EAAB9-A961-4D36-B025-37CCF3FD5897}"/>
  </bookViews>
  <sheets>
    <sheet name="WRA Worksheet" sheetId="1" r:id="rId1"/>
    <sheet name="LUT" sheetId="2" r:id="rId2"/>
    <sheet name="PDF Template Scoresheet" sheetId="3" r:id="rId3"/>
    <sheet name="PDF Template Refs &amp; Data" sheetId="4" r:id="rId4"/>
  </sheets>
  <definedNames>
    <definedName name="_xlnm._FilterDatabase" localSheetId="0" hidden="1">'WRA Worksheet'!$B$65:$C$67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4" i="3" s="1"/>
  <c r="A1" i="3"/>
  <c r="D71" i="1"/>
  <c r="D73" i="1"/>
  <c r="D72" i="1"/>
  <c r="C53" i="3" s="1" a="1"/>
  <c r="C53" i="3" s="1"/>
  <c r="I26" i="2"/>
  <c r="I27" i="2"/>
  <c r="D3" i="1"/>
  <c r="D3" i="3" s="1"/>
  <c r="D5" i="1"/>
  <c r="D5" i="3" s="1"/>
  <c r="D8" i="1"/>
  <c r="D8" i="3" s="1"/>
  <c r="D9" i="1"/>
  <c r="D9" i="3" s="1"/>
  <c r="D11" i="1"/>
  <c r="D11" i="3" s="1"/>
  <c r="D12" i="1"/>
  <c r="D12" i="3" s="1"/>
  <c r="D13" i="1"/>
  <c r="D13" i="3" s="1"/>
  <c r="D14" i="1"/>
  <c r="D14" i="3" s="1"/>
  <c r="D15" i="1"/>
  <c r="D15" i="3" s="1"/>
  <c r="D16" i="1"/>
  <c r="D16" i="3" s="1"/>
  <c r="D17" i="1"/>
  <c r="D17" i="3" s="1"/>
  <c r="D18" i="1"/>
  <c r="D18" i="3" s="1"/>
  <c r="D19" i="1"/>
  <c r="D19" i="3" s="1"/>
  <c r="D20" i="1"/>
  <c r="D20" i="3" s="1"/>
  <c r="D21" i="1"/>
  <c r="D21" i="3" s="1"/>
  <c r="D22" i="1"/>
  <c r="D22" i="3" s="1"/>
  <c r="D23" i="1"/>
  <c r="D23" i="3" s="1"/>
  <c r="D24" i="1"/>
  <c r="D24" i="3" s="1"/>
  <c r="D25" i="1"/>
  <c r="D25" i="3" s="1"/>
  <c r="D26" i="1"/>
  <c r="D26" i="3" s="1"/>
  <c r="D27" i="1"/>
  <c r="D27" i="3" s="1"/>
  <c r="D28" i="1"/>
  <c r="D28" i="3" s="1"/>
  <c r="D29" i="1"/>
  <c r="D29" i="3" s="1"/>
  <c r="D30" i="1"/>
  <c r="D30" i="3" s="1"/>
  <c r="D31" i="1"/>
  <c r="D31" i="3" s="1"/>
  <c r="D32" i="1"/>
  <c r="D32" i="3" s="1"/>
  <c r="D33" i="1"/>
  <c r="D33" i="3" s="1"/>
  <c r="D34" i="1"/>
  <c r="D34" i="3" s="1"/>
  <c r="D35" i="1"/>
  <c r="D35" i="3" s="1"/>
  <c r="D36" i="1"/>
  <c r="D36" i="3" s="1"/>
  <c r="D37" i="1"/>
  <c r="D37" i="3" s="1"/>
  <c r="D38" i="1"/>
  <c r="D38" i="3" s="1"/>
  <c r="D39" i="1"/>
  <c r="D39" i="3" s="1"/>
  <c r="D40" i="1"/>
  <c r="D40" i="3" s="1"/>
  <c r="D41" i="1"/>
  <c r="D41" i="3" s="1"/>
  <c r="D42" i="1"/>
  <c r="D42" i="3" s="1"/>
  <c r="D43" i="1"/>
  <c r="D43" i="3" s="1"/>
  <c r="D44" i="1"/>
  <c r="D44" i="3" s="1"/>
  <c r="D45" i="1"/>
  <c r="D45" i="3" s="1"/>
  <c r="D46" i="1"/>
  <c r="D46" i="3" s="1"/>
  <c r="D47" i="1"/>
  <c r="D47" i="3" s="1"/>
  <c r="D48" i="1"/>
  <c r="D48" i="3" s="1"/>
  <c r="D49" i="1"/>
  <c r="D49" i="3" s="1"/>
  <c r="D50" i="1"/>
  <c r="D50" i="3" s="1"/>
  <c r="D51" i="1"/>
  <c r="D51" i="3" s="1"/>
  <c r="C57" i="1"/>
  <c r="B57" i="3" s="1"/>
  <c r="C57" i="3" s="1"/>
  <c r="C58" i="1"/>
  <c r="B58" i="3" s="1"/>
  <c r="C58" i="3" s="1"/>
  <c r="C59" i="1"/>
  <c r="B59" i="3" s="1"/>
  <c r="C59" i="3" s="1"/>
  <c r="B2" i="4" a="1"/>
  <c r="B2" i="4" s="1"/>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4" i="3"/>
  <c r="C5" i="3"/>
  <c r="C3" i="3"/>
  <c r="C74" i="1" l="1"/>
  <c r="D59" i="1"/>
  <c r="D58" i="1"/>
  <c r="C60" i="3"/>
  <c r="C60" i="1"/>
  <c r="B60" i="3" s="1"/>
  <c r="D57" i="1"/>
  <c r="D53" i="1"/>
  <c r="D60" i="1" l="1"/>
  <c r="D54" i="1"/>
  <c r="C54" i="3" s="1"/>
  <c r="C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<sst xmlns="http://schemas.openxmlformats.org/spreadsheetml/2006/main" count="333" uniqueCount="163">
  <si>
    <t>Species:</t>
  </si>
  <si>
    <t>Euryops chrysanthemoides aka Gamolepis chrysanthemoides. Family: Asteraceae (African bush daisy, bull's-eye)</t>
  </si>
  <si>
    <r>
      <rPr>
        <sz val="11"/>
        <color rgb="FF000000"/>
        <rFont val="Calibri"/>
      </rPr>
      <t>Assessment date:</t>
    </r>
    <r>
      <rPr>
        <sz val="11"/>
        <color rgb="FFFF0000"/>
        <rFont val="Calibri"/>
      </rPr>
      <t xml:space="preserve"> </t>
    </r>
    <r>
      <rPr>
        <sz val="11"/>
        <color rgb="FF000000"/>
        <rFont val="Calibri"/>
      </rPr>
      <t xml:space="preserve"> March 31, 2025 Prepared by Seokmin Kim</t>
    </r>
  </si>
  <si>
    <t>Number</t>
  </si>
  <si>
    <t>Question</t>
  </si>
  <si>
    <t>Answer</t>
  </si>
  <si>
    <t>Score</t>
  </si>
  <si>
    <t>Uncertainty</t>
  </si>
  <si>
    <t>Evidence</t>
  </si>
  <si>
    <t>Reference</t>
  </si>
  <si>
    <t>Is the species highly domesticated?</t>
  </si>
  <si>
    <t>n</t>
  </si>
  <si>
    <t>No evidence</t>
  </si>
  <si>
    <t>Has the species become naturalised where grown?</t>
  </si>
  <si>
    <t>Does the species have weedy races?</t>
  </si>
  <si>
    <t>Species suited to Florida's USDA climate zones (1-low; 2-intermediate; 3-high)
       North Zone: suited to Zones 8, 9
       Central Zone: suited to Zones 9, 10
       South Zone: suited to Zone 10</t>
  </si>
  <si>
    <t>See attached climate suitability map</t>
  </si>
  <si>
    <t>Quality of climate match data (1-low; 2-intermediate; 3-high)</t>
  </si>
  <si>
    <t>Broad climate suitability (environmental versatility)</t>
  </si>
  <si>
    <t>Climat suitability doesn't extend past lower SE USA.</t>
  </si>
  <si>
    <t>Native or naturalized in habitats with periodic inundation
       North Zone: mean annual precipitation 50-70 inches
       Central Zone: mean annual precipitation 40-60 inches
       South Zone: mean annual precipitation 40-60 inches</t>
  </si>
  <si>
    <t>y</t>
  </si>
  <si>
    <t>Does the species have a history of repeated introductions outside its natural range?</t>
  </si>
  <si>
    <t>Native to South Africa. Introduced to Central America, Australia, and countries north of the native range in Africa (1). Additional occurences in Europe, SE USA, New Zealand, and Asia (2)</t>
  </si>
  <si>
    <t>(1) https://powo.science.kew.org/taxon/urn:lsid:ipni.org:names:207397-1#distributions  (2) https://www.gbif.org/species/5394961</t>
  </si>
  <si>
    <t>Naturalized beyond native range</t>
  </si>
  <si>
    <t>Described to be naturalized in parts of India (1) and Australia (2)</t>
  </si>
  <si>
    <t>(1) Premkumar, M., &amp; Manikandan, R. (2023). Euryops chrysanthemoides (Asteraceae), naturalized in Tamil Nadu, India. Journal of Non-Timber Forest Products, 29(4), 171–173. https://doi.org/10.54207/bsmps2000-2023-GBV2HB
(2) https://weedsofmelbourne.org/african-bush-daisy-euryops-chrysanthemoides</t>
  </si>
  <si>
    <t>Garden/amenity/disturbance weed</t>
  </si>
  <si>
    <t xml:space="preserve">Described to be found on roadsides, urban open spaces, and other disturbed areas (1) (2) </t>
  </si>
  <si>
    <t>(1) https://keys.lucidcentral.org/keys/v3/eafrinet/weeds/key/weeds/Media/Html/Euryops_chrysanthemoides_(African_Bush_Daisy).htm (2) https://pmc.ncbi.nlm.nih.gov/articles/PMC8093187/</t>
  </si>
  <si>
    <t>Weed of agriculture</t>
  </si>
  <si>
    <t>Environmental weed</t>
  </si>
  <si>
    <t>?</t>
  </si>
  <si>
    <t>Noted as an environmental weed in Queensland, Australia (1). However, not enough supporting evidence found. Answered UNKNOWN</t>
  </si>
  <si>
    <t>(1) https://apps.des.qld.gov.au/species-search/details/?id=29966</t>
  </si>
  <si>
    <t>Congeneric weed</t>
  </si>
  <si>
    <t>E. abrotanifolius considered weedy (1, 2)</t>
  </si>
  <si>
    <t>(1) https://weedsofmelbourne.org/classification/euryops (2) https://keyserver.lucidcentral.org/weeds/data/media/Html/euryops_abrotanifolius.htm</t>
  </si>
  <si>
    <t>Produces spines, thorns or burrs</t>
  </si>
  <si>
    <t>Allelopathic</t>
  </si>
  <si>
    <t>No studies examining allelopathy found</t>
  </si>
  <si>
    <t>Parasitic</t>
  </si>
  <si>
    <t>Unpalatable to grazing animals</t>
  </si>
  <si>
    <t>Described as being used as a food source for livestock (1). Not enough supporting evidence found. Answered UNKNOWN</t>
  </si>
  <si>
    <t>(1) https://www.selinawamucii.com/plants/asteraceae/euryops-chrysanthemoides/#google_vignette</t>
  </si>
  <si>
    <t>Toxic to animals</t>
  </si>
  <si>
    <t>Host for recognised pests and pathogens</t>
  </si>
  <si>
    <t>Causes allergies or is otherwise toxic to humans</t>
  </si>
  <si>
    <t>Not enough information found</t>
  </si>
  <si>
    <t>Creates a fire hazard in natural ecosystems</t>
  </si>
  <si>
    <t>Is a shade tolerant plant at some stage of its life cycle</t>
  </si>
  <si>
    <t>Prefers full sun (1) (2) (3)</t>
  </si>
  <si>
    <t>(1) https://edis.ifas.ufl.edu/publication/FP220 (2) https://plants.rainbowgardens.biz/12250005/Plant/18580/Sonnenschein_African_Bush_Daisy/ (3) https://pza.sanbi.org/euryops-chrysanthemoides</t>
  </si>
  <si>
    <t>Grows on infertile soils (oligotrophic, limerock, or excessively draining soils).  North &amp; Central Zones: infertile soils; South Zone: shallow limerock or Histisols.</t>
  </si>
  <si>
    <t>"can tolerate poor soil conditions but thrives best in soil that is rich in organic matter." (1). Noted to tolerate clay, sand, acidic, slightly alkaline, and loam (2). Noted to tolerate poor soils (3)</t>
  </si>
  <si>
    <t>(1) https://earthone.io/plant/euryops%20chrysanthemoides (2) https://edis.ifas.ufl.edu/publication/FP220 (3) https://pza.sanbi.org/euryops-chrysanthemoides</t>
  </si>
  <si>
    <t>Climbing or smothering growth habit</t>
  </si>
  <si>
    <t>Forms dense thickets</t>
  </si>
  <si>
    <t>Aquatic</t>
  </si>
  <si>
    <t>Grass</t>
  </si>
  <si>
    <t>Not of the Poaceae family</t>
  </si>
  <si>
    <t>Nitrogen fixing woody plant</t>
  </si>
  <si>
    <t>Geophyte</t>
  </si>
  <si>
    <t>Evidence of substantial reproductive failure in native habitat</t>
  </si>
  <si>
    <t>Produces viable seed</t>
  </si>
  <si>
    <t>Propagates by seed (1) (2)</t>
  </si>
  <si>
    <t>(1) https://pza.sanbi.org/euryops-chrysanthemoides (2) https://silverhillseeds.co.za/product/euryops-chrysanthemoides/</t>
  </si>
  <si>
    <t>Hybridizes naturally</t>
  </si>
  <si>
    <t>Spontaneous hybridization observed with E. pectinatus (1), although the hybrid is considered sterile (2). However, this is noted to still potentially propagte through cuttings (2).</t>
  </si>
  <si>
    <t xml:space="preserve">(1) https://www.smgrowers.com/products/plants/plantdisplay.asp?plant_id=624 (2) Gómez Bellver, C., Nualart, N., Ibáñez, N., Burguera, C., Álvarez, H., &amp; López i Pujol, J. (2019). Noves dades per a la flora al·lòctona de Catalunya i del País Valencià. Butlletí de la Institució Catalana d’Història Natural, 83, 23–40. https://doi.org/10.2436/20.1502.01.2
</t>
  </si>
  <si>
    <t>Self-compatible or apomictic</t>
  </si>
  <si>
    <t>Not much information found. Congeners are known to be hermaphroditic (1), but no direct evidence that taxon is self-compatible</t>
  </si>
  <si>
    <t>(1) https://en.jardineriaon.com/euryops.html</t>
  </si>
  <si>
    <t>Requires specialist pollinators</t>
  </si>
  <si>
    <t>Pollinated by various insects (1). "Euryops chrysanthemoides hosted large individuals of Apis mellifera, small carpenter bee Ceratina sp. and sweat bees Lasioglossum sp. during the rainy season" (2)</t>
  </si>
  <si>
    <t xml:space="preserve">(1) https://greencoverinitiative.com/flowering-plants/euryops-chrysanthemoides-bush-daisy/ (2) Luvonga, E. B. (2015). DIVERSITY AND POLLINATION ACTIVITY OF FLOWER VISITING INSECTS ASSOCIATED WITH AVOCADO ALONG THE SLOPES OF TAITA HILLS IN KENYA. http://34.250.91.188:8080/xmlui/bitstream/handle/123456789/168/Eric%20Bushuru%20Luvonga-Thesis-20-August-2015.pdf?sequence=1&amp;isAllowed=y
</t>
  </si>
  <si>
    <t>Reproduction by vegetative propagation</t>
  </si>
  <si>
    <t>Described to be able to propagate through cuttings (1), but unclear if this can occur naturally.</t>
  </si>
  <si>
    <t>(1) https://pza.sanbi.org/euryops-chrysanthemoides</t>
  </si>
  <si>
    <t>Minimum generative time (years)</t>
  </si>
  <si>
    <t>Propagules likely to be dispersed unintentionally (plants growing in heavily trafficked areas)</t>
  </si>
  <si>
    <t>Garden waste noted as a common form of accidental dispersal (1). Taxon commonly found along roads (2)</t>
  </si>
  <si>
    <t xml:space="preserve">(1) Verloove, F., &amp; Alves, P. (2016). New vascular plant records for the western part of the Iberian Peninsula (Portugal and Spain). Colia Botanica Extremadurensis, 10. (2) https://keys.lucidcentral.org/keys/v3/eafrinet/weeds/key/weeds/Media/Html/Euryops_chrysanthemoides_(African_Bush_Daisy).htm 
</t>
  </si>
  <si>
    <t>Propagules dispersed intentionally by people</t>
  </si>
  <si>
    <t>Seeds sold online (1) (2)</t>
  </si>
  <si>
    <t>(1) https://silverhillseeds.co.za/product/euryops-chrysanthemoides/ (2) https://puyaboutique.co.uk/product/euryops-chrysanthemoides/</t>
  </si>
  <si>
    <t>Propagules likely to disperse as a produce contaminant</t>
  </si>
  <si>
    <t>Garden waste believed to be a probable form of accidental dispersal (1) (2)</t>
  </si>
  <si>
    <t xml:space="preserve">(1) Verloove, F., &amp; Alves, P. (2016). New vascular plant records for the western part of the Iberian Peninsula (Portugal and Spain). Colia Botanica Extremadurensis, 10. (2) Rolfe, J. (2008). Wellington Botanical Society Bulletin 51.  New exotic plant records and range extensions for naturalised plants in the southern North Island. https://bts.nzpcn.org.nz/site/assets/files/22779/wbs51-2008-31-50-exotics.pdf
</t>
  </si>
  <si>
    <t>Propagules adapted to wind dispersal</t>
  </si>
  <si>
    <t>Seeds described to disperse by wind (1). However, pappus is noted to be absent (2).</t>
  </si>
  <si>
    <t>(1) https://keys.lucidcentral.org/keys/v3/eafrinet/weeds/key/weeds/Media/Html/Euryops_chrysanthemoides_(African_Bush_Daisy).htm (2) https://www.worldfloraonline.org/taxon/wfo-0000037420</t>
  </si>
  <si>
    <t>Propagules water dispersed</t>
  </si>
  <si>
    <t>Individual found in New Zealand believed to be spread by water (1). Not enough information to confirm water dispersal.</t>
  </si>
  <si>
    <t xml:space="preserve">(1) Rolfe, J. (2008). Wellington Botanical Society Bulletin 51.  New exotic plant records and range extensions for naturalised plants in the southern North Island. https://bts.nzpcn.org.nz/site/assets/files/22779/wbs51-2008-31-50-exotics.pdf
</t>
  </si>
  <si>
    <t>Propagules bird dispersed</t>
  </si>
  <si>
    <t>As seeds are small (3.5-5mm long) (1), it is possible seeds are dispersed by birds and other animals externally. However, not enough supporting information found.</t>
  </si>
  <si>
    <t>(1) https://www.worldfloraonline.org/taxon/wfo-0000037420</t>
  </si>
  <si>
    <t>Propagules dispersed by other animals (externally)</t>
  </si>
  <si>
    <t>Propagules dispersed by other animals (internally)</t>
  </si>
  <si>
    <t>Prolific seed production</t>
  </si>
  <si>
    <t>Evidence that a persistent propagule bank is formed (&gt;1 yr)</t>
  </si>
  <si>
    <t>Well controlled by herbicides</t>
  </si>
  <si>
    <t>Likely as congeners are shown to be controlled by herbicides effectively (1). However, given no information on taxon, answered UNKNOWN</t>
  </si>
  <si>
    <t>(1) https://www.fs.usda.gov/Internet/FSE_DOCUMENTS/fseprd563047.pdf</t>
  </si>
  <si>
    <t>Tolerates, or benefits from, mutilation or cultivation</t>
  </si>
  <si>
    <t>Effective natural enemies present in U.S.</t>
  </si>
  <si>
    <t>Total Score</t>
  </si>
  <si>
    <t>Outcome</t>
  </si>
  <si>
    <t>Section</t>
  </si>
  <si>
    <t># of questions answered</t>
  </si>
  <si>
    <t>satisfy minimum?</t>
  </si>
  <si>
    <t>A</t>
  </si>
  <si>
    <t>B</t>
  </si>
  <si>
    <t>C</t>
  </si>
  <si>
    <t>total</t>
  </si>
  <si>
    <t>Do not complete unless the Outcome (cell D54) is "Evaluate Further"</t>
  </si>
  <si>
    <t xml:space="preserve">Secondary Screening </t>
  </si>
  <si>
    <t xml:space="preserve"> Taxon shade-tolerant or forms dense stands?</t>
  </si>
  <si>
    <t xml:space="preserve"> Taxon is clearly bird- or wind-dispersed?</t>
  </si>
  <si>
    <t xml:space="preserve"> Taxon's life cycle &lt;4 years?</t>
  </si>
  <si>
    <t xml:space="preserve"> Weed of cultivated land?</t>
  </si>
  <si>
    <t xml:space="preserve"> Unpalatable to grazing animals?</t>
  </si>
  <si>
    <t xml:space="preserve"> Forms dense stands/populations?</t>
  </si>
  <si>
    <t xml:space="preserve"> Taxon a tree or tree-like shrub?</t>
  </si>
  <si>
    <t xml:space="preserve"> Taxon herbaceous or a low-growing shrub?</t>
  </si>
  <si>
    <t xml:space="preserve"> Taxon a vine or liana?</t>
  </si>
  <si>
    <t>Secondary Screening result:</t>
  </si>
  <si>
    <t>Scorecard</t>
  </si>
  <si>
    <t>Lookup Table A1:</t>
  </si>
  <si>
    <t>N Score</t>
  </si>
  <si>
    <t>Y Score</t>
  </si>
  <si>
    <t>Locate value of inputs and lookup output for each question</t>
  </si>
  <si>
    <r>
      <rPr>
        <b/>
        <sz val="11"/>
        <color theme="1"/>
        <rFont val="Calibri"/>
        <family val="2"/>
        <scheme val="minor"/>
      </rPr>
      <t>A</t>
    </r>
    <r>
      <rPr>
        <sz val="11"/>
        <color theme="1"/>
        <rFont val="Calibri"/>
        <family val="2"/>
        <scheme val="minor"/>
      </rPr>
      <t xml:space="preserve"> C</t>
    </r>
  </si>
  <si>
    <r>
      <t xml:space="preserve">                                         </t>
    </r>
    <r>
      <rPr>
        <b/>
        <i/>
        <sz val="11"/>
        <color theme="1"/>
        <rFont val="Calibri"/>
        <family val="2"/>
        <scheme val="minor"/>
      </rPr>
      <t xml:space="preserve"> Yes</t>
    </r>
    <r>
      <rPr>
        <sz val="11"/>
        <color theme="1"/>
        <rFont val="Calibri"/>
        <family val="2"/>
        <scheme val="minor"/>
      </rPr>
      <t xml:space="preserve"> to questions 3.01-3.05</t>
    </r>
  </si>
  <si>
    <t>default</t>
  </si>
  <si>
    <t>Inputs</t>
  </si>
  <si>
    <t>The response to qestions 2.01 and 2.02 is 2 unless a climate analysis is done</t>
  </si>
  <si>
    <t>Results</t>
  </si>
  <si>
    <t>Refer to lookup Table A1</t>
  </si>
  <si>
    <r>
      <t xml:space="preserve">       </t>
    </r>
    <r>
      <rPr>
        <b/>
        <i/>
        <sz val="11"/>
        <color theme="1"/>
        <rFont val="Calibri"/>
        <family val="2"/>
        <scheme val="minor"/>
      </rPr>
      <t xml:space="preserve">  No</t>
    </r>
    <r>
      <rPr>
        <sz val="11"/>
        <color theme="1"/>
        <rFont val="Calibri"/>
        <family val="2"/>
        <scheme val="minor"/>
      </rPr>
      <t xml:space="preserve"> to questions 3.01-3.02</t>
    </r>
  </si>
  <si>
    <t>E</t>
  </si>
  <si>
    <t xml:space="preserve">Input </t>
  </si>
  <si>
    <t>N</t>
  </si>
  <si>
    <t>Y</t>
  </si>
  <si>
    <t>3.02-3.05</t>
  </si>
  <si>
    <r>
      <rPr>
        <b/>
        <sz val="11"/>
        <color theme="1"/>
        <rFont val="Calibri"/>
        <family val="2"/>
        <scheme val="minor"/>
      </rPr>
      <t>B</t>
    </r>
    <r>
      <rPr>
        <sz val="11"/>
        <color theme="1"/>
        <rFont val="Calibri"/>
        <family val="2"/>
        <scheme val="minor"/>
      </rPr>
      <t xml:space="preserve"> C</t>
    </r>
  </si>
  <si>
    <t>Lookup Table for 6.07</t>
  </si>
  <si>
    <t>Years</t>
  </si>
  <si>
    <t>Lookup for Secondary Screening (Vine/Liana Only)</t>
  </si>
  <si>
    <t>Test 1:</t>
  </si>
  <si>
    <t>Test 2:</t>
  </si>
  <si>
    <r>
      <rPr>
        <b/>
        <sz val="11"/>
        <color theme="1"/>
        <rFont val="Calibri"/>
        <family val="2"/>
        <scheme val="minor"/>
      </rPr>
      <t>C</t>
    </r>
    <r>
      <rPr>
        <sz val="11"/>
        <color theme="1"/>
        <rFont val="Calibri"/>
        <family val="2"/>
        <scheme val="minor"/>
      </rPr>
      <t xml:space="preserve"> E</t>
    </r>
  </si>
  <si>
    <t>Refer to lookup Table A3</t>
  </si>
  <si>
    <t>ZONES</t>
  </si>
  <si>
    <r>
      <t xml:space="preserve">Genus species </t>
    </r>
    <r>
      <rPr>
        <b/>
        <sz val="14"/>
        <rFont val="Calibri"/>
        <family val="2"/>
        <scheme val="minor"/>
      </rPr>
      <t xml:space="preserve">(common name) </t>
    </r>
  </si>
  <si>
    <t>Species suited to Florida's USDA climate zones (0-low; 1-intermediate; 2-high)
       North Zone: suited to Zones 8, 9
       Central Zone: suited to Zones 9, 10
       South Zone: suited to Zone 10</t>
  </si>
  <si>
    <t>Quality of climate match data (0-low; 1-intermediate; 2-high)</t>
  </si>
  <si>
    <t xml:space="preserve">Implemented Pacific Second Screening </t>
  </si>
  <si>
    <t>Risk Assessment Results</t>
  </si>
  <si>
    <t>section</t>
  </si>
  <si>
    <t># questions answered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</si>
</sst>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b/>
      <sz val="11"/>
      <color theme="1"/>
      <name val="Calibri"/>
      <family val="2"/>
      <scheme val="minor"/>
    </font>
    <font>
      <b/>
      <sz val="11"/>
      <color theme="1" tint="0.499984740745262"/>
      <name val="Calibri"/>
      <family val="2"/>
      <scheme val="minor"/>
    </font>
    <font>
      <sz val="8"/>
      <color theme="1"/>
      <name val="Calibri"/>
      <family val="2"/>
      <scheme val="minor"/>
    </font>
    <font>
      <sz val="7"/>
      <color theme="1"/>
      <name val="Calibri"/>
      <family val="2"/>
      <scheme val="minor"/>
    </font>
    <font>
      <b/>
      <i/>
      <sz val="11"/>
      <color theme="1"/>
      <name val="Calibri"/>
      <family val="2"/>
      <scheme val="minor"/>
    </font>
    <font>
      <b/>
      <sz val="11"/>
      <name val="Calibri"/>
      <family val="2"/>
      <scheme val="minor"/>
    </font>
    <font>
      <sz val="11"/>
      <color rgb="FFFF0000"/>
      <name val="Calibri"/>
      <family val="2"/>
      <scheme val="minor"/>
    </font>
    <font>
      <sz val="12"/>
      <name val="Calibri"/>
      <family val="2"/>
      <scheme val="minor"/>
    </font>
    <font>
      <b/>
      <i/>
      <sz val="14"/>
      <name val="Calibri"/>
      <family val="2"/>
      <scheme val="minor"/>
    </font>
    <font>
      <sz val="11"/>
      <color indexed="8"/>
      <name val="Calibri"/>
      <family val="2"/>
      <scheme val="minor"/>
    </font>
    <font>
      <sz val="9"/>
      <color indexed="8"/>
      <name val="Helvetica"/>
      <family val="2"/>
    </font>
    <font>
      <sz val="11"/>
      <name val="Calibri"/>
      <family val="2"/>
      <scheme val="minor"/>
    </font>
    <font>
      <b/>
      <sz val="11"/>
      <color indexed="8"/>
      <name val="Calibri"/>
      <family val="2"/>
      <scheme val="minor"/>
    </font>
    <font>
      <b/>
      <sz val="9"/>
      <color indexed="8"/>
      <name val="Helvetica"/>
      <family val="2"/>
    </font>
    <font>
      <b/>
      <sz val="9"/>
      <name val="Arial"/>
      <family val="2"/>
    </font>
    <font>
      <b/>
      <sz val="10"/>
      <name val="Calibri"/>
      <family val="2"/>
      <scheme val="minor"/>
    </font>
    <font>
      <sz val="9"/>
      <name val="Arial"/>
      <family val="2"/>
    </font>
    <font>
      <sz val="10"/>
      <name val="Calibri"/>
      <family val="2"/>
      <scheme val="minor"/>
    </font>
    <font>
      <b/>
      <sz val="14"/>
      <name val="Calibri"/>
      <family val="2"/>
      <scheme val="minor"/>
    </font>
    <font>
      <sz val="10"/>
      <name val="Arial"/>
      <family val="2"/>
    </font>
    <font>
      <sz val="11"/>
      <name val="Calibri"/>
      <family val="2"/>
    </font>
    <font>
      <sz val="11"/>
      <name val="Arial"/>
      <family val="2"/>
    </font>
    <font>
      <sz val="10"/>
      <name val="Calibri"/>
      <family val="2"/>
    </font>
    <font>
      <b/>
      <sz val="12"/>
      <color theme="4"/>
      <name val="Arial"/>
      <family val="2"/>
    </font>
    <font>
      <sz val="10"/>
      <color theme="1"/>
      <name val="Calibri"/>
      <family val="2"/>
    </font>
    <font>
      <b/>
      <sz val="11"/>
      <color rgb="FFFF0000"/>
      <name val="Calibri"/>
      <family val="2"/>
      <scheme val="minor"/>
    </font>
    <font>
      <sz val="11"/>
      <color rgb="FF000000"/>
      <name val="Calibri"/>
    </font>
    <font>
      <sz val="11"/>
      <color rgb="FFFF0000"/>
      <name val="Calibri"/>
    </font>
    <font>
      <sz val="11"/>
      <color theme="1"/>
      <name val="Calibri"/>
    </font>
  </fonts>
  <fills count="7">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38">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top/>
      <bottom style="double">
        <color theme="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s>
  <cellStyleXfs count="1">
    <xf numFmtId="0" fontId="0" fillId="0" borderId="0" applyProtection="0"/>
  </cellStyleXfs>
  <cellXfs count="155">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9" xfId="0" applyBorder="1"/>
    <xf numFmtId="0" fontId="0" fillId="0" borderId="20" xfId="0" applyBorder="1"/>
    <xf numFmtId="0" fontId="0" fillId="0" borderId="21" xfId="0" applyBorder="1"/>
    <xf numFmtId="0" fontId="0" fillId="0" borderId="15" xfId="0" applyBorder="1" applyAlignment="1">
      <alignment horizontal="center"/>
    </xf>
    <xf numFmtId="0" fontId="0" fillId="0" borderId="0" xfId="0" applyAlignment="1">
      <alignment horizontal="center" vertical="center"/>
    </xf>
    <xf numFmtId="0" fontId="0" fillId="0" borderId="15" xfId="0" applyBorder="1" applyAlignment="1">
      <alignment horizontal="center" vertical="center"/>
    </xf>
    <xf numFmtId="0" fontId="0" fillId="0" borderId="0" xfId="0" applyAlignment="1">
      <alignment horizontal="center"/>
    </xf>
    <xf numFmtId="0" fontId="0" fillId="0" borderId="20"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1" fillId="0" borderId="15" xfId="0" applyFont="1" applyBorder="1" applyAlignment="1">
      <alignment horizontal="center"/>
    </xf>
    <xf numFmtId="0" fontId="1" fillId="0" borderId="0" xfId="0" applyFont="1" applyAlignment="1" applyProtection="1">
      <alignment horizontal="center" vertical="top"/>
      <protection locked="0"/>
    </xf>
    <xf numFmtId="0" fontId="1" fillId="0" borderId="0" xfId="0" applyFont="1" applyAlignment="1" applyProtection="1">
      <alignment horizontal="center" vertical="top" wrapText="1"/>
    </xf>
    <xf numFmtId="0" fontId="1" fillId="0" borderId="4" xfId="0" applyFont="1" applyBorder="1" applyAlignment="1" applyProtection="1">
      <alignment wrapText="1"/>
    </xf>
    <xf numFmtId="0" fontId="0" fillId="0" borderId="23" xfId="0"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2" xfId="0" applyFont="1" applyBorder="1" applyAlignment="1" applyProtection="1">
      <alignment wrapText="1"/>
    </xf>
    <xf numFmtId="0" fontId="1" fillId="0" borderId="3" xfId="0" applyFont="1" applyBorder="1" applyAlignment="1" applyProtection="1">
      <alignment wrapText="1"/>
    </xf>
    <xf numFmtId="0" fontId="0" fillId="0" borderId="0" xfId="0" applyAlignment="1" applyProtection="1">
      <alignment horizontal="center" vertical="center" wrapText="1"/>
    </xf>
    <xf numFmtId="0" fontId="1" fillId="0" borderId="5" xfId="0" applyFont="1" applyBorder="1" applyAlignment="1" applyProtection="1">
      <alignment wrapText="1"/>
    </xf>
    <xf numFmtId="0" fontId="0" fillId="0" borderId="1" xfId="0" applyBorder="1" applyAlignment="1" applyProtection="1">
      <alignment horizontal="center" vertical="center" wrapText="1"/>
    </xf>
    <xf numFmtId="0" fontId="1" fillId="0" borderId="0" xfId="0" applyFont="1" applyAlignment="1" applyProtection="1">
      <alignment wrapText="1"/>
    </xf>
    <xf numFmtId="0" fontId="1" fillId="0" borderId="22" xfId="0" applyFont="1" applyBorder="1" applyAlignment="1" applyProtection="1">
      <alignment wrapText="1"/>
    </xf>
    <xf numFmtId="0" fontId="6" fillId="0" borderId="22" xfId="0" applyFont="1" applyBorder="1" applyAlignment="1" applyProtection="1">
      <alignment wrapText="1"/>
    </xf>
    <xf numFmtId="2" fontId="10" fillId="0" borderId="29" xfId="0" applyNumberFormat="1" applyFont="1" applyBorder="1" applyAlignment="1">
      <alignment horizontal="left" vertical="top" wrapText="1"/>
    </xf>
    <xf numFmtId="2" fontId="11" fillId="5" borderId="29" xfId="0" applyNumberFormat="1" applyFont="1" applyFill="1" applyBorder="1" applyAlignment="1">
      <alignment horizontal="left" vertical="top" wrapText="1"/>
    </xf>
    <xf numFmtId="0" fontId="13" fillId="5" borderId="29" xfId="0" applyFont="1" applyFill="1" applyBorder="1" applyAlignment="1">
      <alignment vertical="top" wrapText="1"/>
    </xf>
    <xf numFmtId="0" fontId="12" fillId="5" borderId="29" xfId="0" applyFont="1" applyFill="1" applyBorder="1" applyAlignment="1">
      <alignment horizontal="left" vertical="top" wrapText="1"/>
    </xf>
    <xf numFmtId="0" fontId="6" fillId="5" borderId="29" xfId="0" applyFont="1" applyFill="1" applyBorder="1" applyAlignment="1">
      <alignment vertical="top" wrapText="1"/>
    </xf>
    <xf numFmtId="2" fontId="10" fillId="0" borderId="0" xfId="0" applyNumberFormat="1" applyFont="1" applyAlignment="1">
      <alignment horizontal="right" vertical="top" wrapText="1"/>
    </xf>
    <xf numFmtId="0" fontId="10" fillId="0" borderId="0" xfId="0" applyFont="1" applyAlignment="1">
      <alignment vertical="top" wrapText="1"/>
    </xf>
    <xf numFmtId="0" fontId="12" fillId="0" borderId="0" xfId="0" applyFont="1"/>
    <xf numFmtId="0" fontId="14" fillId="0" borderId="2" xfId="0" applyFont="1" applyBorder="1" applyAlignment="1">
      <alignment vertical="top" wrapText="1"/>
    </xf>
    <xf numFmtId="0" fontId="15" fillId="0" borderId="3" xfId="0" applyFont="1" applyBorder="1" applyAlignment="1">
      <alignment wrapText="1"/>
    </xf>
    <xf numFmtId="0" fontId="16" fillId="0" borderId="4" xfId="0" applyFont="1" applyBorder="1" applyAlignment="1">
      <alignment wrapText="1"/>
    </xf>
    <xf numFmtId="0" fontId="17" fillId="0" borderId="22" xfId="0" applyFont="1" applyBorder="1"/>
    <xf numFmtId="0" fontId="17" fillId="0" borderId="0" xfId="0" applyFont="1"/>
    <xf numFmtId="0" fontId="18" fillId="0" borderId="23" xfId="0" applyFont="1" applyBorder="1"/>
    <xf numFmtId="0" fontId="17" fillId="0" borderId="5" xfId="0" applyFont="1" applyBorder="1"/>
    <xf numFmtId="0" fontId="17" fillId="0" borderId="1" xfId="0" applyFont="1" applyBorder="1"/>
    <xf numFmtId="0" fontId="18" fillId="0" borderId="6" xfId="0" applyFont="1" applyBorder="1"/>
    <xf numFmtId="0" fontId="6" fillId="4" borderId="29" xfId="0" applyFont="1" applyFill="1" applyBorder="1" applyAlignment="1">
      <alignment horizontal="center" wrapText="1"/>
    </xf>
    <xf numFmtId="0" fontId="6" fillId="4" borderId="29" xfId="0" applyFont="1" applyFill="1" applyBorder="1" applyAlignment="1">
      <alignment horizontal="center" vertical="top"/>
    </xf>
    <xf numFmtId="0" fontId="6" fillId="4" borderId="29" xfId="0" applyFont="1" applyFill="1" applyBorder="1" applyAlignment="1">
      <alignment horizontal="center" vertical="top" wrapText="1"/>
    </xf>
    <xf numFmtId="0" fontId="20" fillId="0" borderId="29" xfId="0" applyFont="1" applyBorder="1" applyAlignment="1">
      <alignment vertical="center" wrapText="1"/>
    </xf>
    <xf numFmtId="0" fontId="0" fillId="0" borderId="29" xfId="0" applyBorder="1" applyAlignment="1">
      <alignment vertical="center" wrapText="1"/>
    </xf>
    <xf numFmtId="0" fontId="21" fillId="0" borderId="29" xfId="0" applyFont="1" applyBorder="1" applyAlignment="1">
      <alignment vertical="center" wrapText="1"/>
    </xf>
    <xf numFmtId="0" fontId="12" fillId="0" borderId="29" xfId="0" applyFont="1" applyBorder="1" applyAlignment="1">
      <alignment vertical="center" wrapText="1"/>
    </xf>
    <xf numFmtId="0" fontId="22" fillId="0" borderId="29" xfId="0" applyFont="1" applyBorder="1" applyAlignment="1">
      <alignment vertical="center" wrapText="1"/>
    </xf>
    <xf numFmtId="0" fontId="23" fillId="0" borderId="29" xfId="0" applyFont="1" applyBorder="1" applyAlignment="1">
      <alignment vertical="center" wrapText="1"/>
    </xf>
    <xf numFmtId="0" fontId="0" fillId="0" borderId="0" xfId="0" applyAlignment="1" applyProtection="1">
      <alignment wrapText="1"/>
      <protection locked="0"/>
    </xf>
    <xf numFmtId="0" fontId="0" fillId="3" borderId="24" xfId="0" applyFill="1" applyBorder="1" applyAlignment="1" applyProtection="1">
      <alignment wrapText="1"/>
      <protection locked="0"/>
    </xf>
    <xf numFmtId="0" fontId="0" fillId="0" borderId="0" xfId="0" applyProtection="1">
      <protection locked="0"/>
    </xf>
    <xf numFmtId="0" fontId="0" fillId="0" borderId="0" xfId="0" applyAlignment="1" applyProtection="1">
      <alignment wrapText="1"/>
    </xf>
    <xf numFmtId="0" fontId="0" fillId="3" borderId="0" xfId="0" applyFill="1" applyAlignment="1" applyProtection="1">
      <alignment wrapText="1"/>
    </xf>
    <xf numFmtId="0" fontId="0" fillId="0" borderId="4" xfId="0" applyBorder="1" applyAlignment="1" applyProtection="1">
      <alignment horizontal="center" vertical="center" wrapText="1"/>
    </xf>
    <xf numFmtId="0" fontId="0" fillId="3" borderId="25" xfId="0" applyFill="1" applyBorder="1" applyAlignment="1" applyProtection="1">
      <alignment wrapText="1"/>
      <protection locked="0"/>
    </xf>
    <xf numFmtId="0" fontId="0" fillId="0" borderId="26" xfId="0" applyBorder="1" applyAlignment="1" applyProtection="1">
      <alignment wrapText="1"/>
      <protection locked="0"/>
    </xf>
    <xf numFmtId="0" fontId="0" fillId="0" borderId="0" xfId="0" applyAlignment="1" applyProtection="1">
      <alignment horizontal="left" vertical="top" wrapText="1"/>
      <protection locked="0"/>
    </xf>
    <xf numFmtId="0" fontId="0" fillId="3" borderId="24" xfId="0" applyFill="1" applyBorder="1" applyProtection="1">
      <protection locked="0"/>
    </xf>
    <xf numFmtId="2" fontId="10" fillId="0" borderId="0" xfId="0" applyNumberFormat="1" applyFont="1" applyAlignment="1" applyProtection="1">
      <alignment horizontal="right" vertical="top" wrapText="1"/>
    </xf>
    <xf numFmtId="0" fontId="10" fillId="0" borderId="0" xfId="0" applyFont="1" applyAlignment="1" applyProtection="1">
      <alignment vertical="top" wrapText="1"/>
    </xf>
    <xf numFmtId="0" fontId="12" fillId="0" borderId="0" xfId="0" applyFont="1" applyAlignment="1" applyProtection="1">
      <alignment vertical="top" wrapText="1"/>
    </xf>
    <xf numFmtId="0" fontId="1" fillId="0" borderId="2"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0" fillId="0" borderId="14" xfId="0" applyBorder="1" applyProtection="1"/>
    <xf numFmtId="0" fontId="1" fillId="3" borderId="30" xfId="0" applyFont="1" applyFill="1" applyBorder="1" applyAlignment="1" applyProtection="1">
      <alignment horizontal="right"/>
    </xf>
    <xf numFmtId="0" fontId="6" fillId="4" borderId="29" xfId="0" applyFont="1" applyFill="1" applyBorder="1" applyAlignment="1" applyProtection="1">
      <alignment horizontal="center" vertical="center" wrapText="1"/>
    </xf>
    <xf numFmtId="2" fontId="10" fillId="0" borderId="29" xfId="0" applyNumberFormat="1" applyFont="1" applyBorder="1" applyAlignment="1" applyProtection="1">
      <alignment horizontal="left" vertical="top" wrapText="1"/>
    </xf>
    <xf numFmtId="0" fontId="10" fillId="0" borderId="10" xfId="0" applyFont="1" applyBorder="1" applyAlignment="1" applyProtection="1">
      <alignment vertical="top" wrapText="1"/>
    </xf>
    <xf numFmtId="0" fontId="11" fillId="0" borderId="29" xfId="0" applyFont="1" applyBorder="1" applyAlignment="1" applyProtection="1">
      <alignment horizontal="center" vertical="top" wrapText="1"/>
    </xf>
    <xf numFmtId="0" fontId="11" fillId="0" borderId="0" xfId="0" applyFont="1" applyAlignment="1" applyProtection="1">
      <alignment vertical="center" wrapText="1"/>
    </xf>
    <xf numFmtId="0" fontId="11" fillId="0" borderId="0" xfId="0" applyFont="1" applyAlignment="1" applyProtection="1">
      <alignment vertical="top" wrapText="1"/>
    </xf>
    <xf numFmtId="0" fontId="0" fillId="0" borderId="29" xfId="0" applyBorder="1" applyAlignment="1" applyProtection="1">
      <alignment horizontal="center" vertical="top" wrapText="1"/>
    </xf>
    <xf numFmtId="0" fontId="12" fillId="0" borderId="10" xfId="0" applyFont="1" applyBorder="1" applyAlignment="1" applyProtection="1">
      <alignment vertical="top" wrapText="1"/>
    </xf>
    <xf numFmtId="16" fontId="11" fillId="0" borderId="29" xfId="0" applyNumberFormat="1" applyFont="1" applyBorder="1" applyAlignment="1" applyProtection="1">
      <alignment horizontal="center" vertical="top" wrapText="1"/>
    </xf>
    <xf numFmtId="0" fontId="0" fillId="0" borderId="29" xfId="0" applyBorder="1" applyAlignment="1" applyProtection="1">
      <alignment horizontal="center"/>
    </xf>
    <xf numFmtId="0" fontId="0" fillId="3" borderId="29" xfId="0" applyFill="1" applyBorder="1" applyAlignment="1" applyProtection="1">
      <alignment horizontal="center"/>
    </xf>
    <xf numFmtId="16" fontId="0" fillId="0" borderId="0" xfId="0" applyNumberFormat="1" applyAlignment="1" applyProtection="1">
      <alignment wrapText="1"/>
      <protection locked="0"/>
    </xf>
    <xf numFmtId="0" fontId="7" fillId="0" borderId="0" xfId="0" applyFont="1" applyAlignment="1" applyProtection="1">
      <alignment wrapText="1"/>
      <protection locked="0"/>
    </xf>
    <xf numFmtId="0" fontId="10" fillId="0" borderId="0" xfId="0" applyFont="1" applyAlignment="1" applyProtection="1">
      <alignment vertical="top" wrapText="1"/>
      <protection locked="0"/>
    </xf>
    <xf numFmtId="2" fontId="10" fillId="0" borderId="0" xfId="0" applyNumberFormat="1" applyFont="1" applyAlignment="1" applyProtection="1">
      <alignment horizontal="right" vertical="top" wrapText="1"/>
      <protection locked="0"/>
    </xf>
    <xf numFmtId="0" fontId="2" fillId="3" borderId="24" xfId="0" applyFont="1" applyFill="1" applyBorder="1" applyAlignment="1" applyProtection="1">
      <alignment horizontal="center" vertical="top" wrapText="1"/>
    </xf>
    <xf numFmtId="0" fontId="0" fillId="0" borderId="15" xfId="0" applyBorder="1" applyAlignment="1" applyProtection="1">
      <alignment horizontal="center"/>
    </xf>
    <xf numFmtId="0" fontId="0" fillId="0" borderId="21" xfId="0" applyBorder="1" applyAlignment="1" applyProtection="1">
      <alignment horizontal="center"/>
    </xf>
    <xf numFmtId="0" fontId="0" fillId="0" borderId="19" xfId="0" applyBorder="1" applyProtection="1"/>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0" fillId="0" borderId="0" xfId="0" applyAlignment="1" applyProtection="1">
      <alignment horizontal="center" vertical="center"/>
      <protection locked="0"/>
    </xf>
    <xf numFmtId="0" fontId="0" fillId="0" borderId="37" xfId="0" applyBorder="1" applyAlignment="1">
      <alignment horizontal="center"/>
    </xf>
    <xf numFmtId="0" fontId="0" fillId="0" borderId="19" xfId="0" applyBorder="1" applyAlignment="1">
      <alignment horizontal="center"/>
    </xf>
    <xf numFmtId="0" fontId="0" fillId="0" borderId="15" xfId="0" applyBorder="1" applyAlignment="1" applyProtection="1">
      <alignment horizontal="center" vertical="center"/>
    </xf>
    <xf numFmtId="0" fontId="24" fillId="5" borderId="28" xfId="0" applyFont="1" applyFill="1" applyBorder="1" applyAlignment="1" applyProtection="1">
      <alignment horizontal="left" vertical="center"/>
      <protection locked="0"/>
    </xf>
    <xf numFmtId="0" fontId="20" fillId="0" borderId="0" xfId="0" applyFont="1" applyAlignment="1" applyProtection="1">
      <alignment wrapText="1"/>
      <protection locked="0"/>
    </xf>
    <xf numFmtId="0" fontId="25" fillId="6" borderId="0" xfId="0" applyFont="1" applyFill="1" applyProtection="1">
      <protection locked="0"/>
    </xf>
    <xf numFmtId="0" fontId="25" fillId="6" borderId="0" xfId="0" applyFont="1" applyFill="1" applyAlignment="1" applyProtection="1">
      <alignment wrapText="1"/>
      <protection locked="0"/>
    </xf>
    <xf numFmtId="0" fontId="26" fillId="0" borderId="0" xfId="0" applyFont="1" applyAlignment="1" applyProtection="1">
      <alignment horizontal="center" vertical="top" wrapText="1"/>
      <protection locked="0"/>
    </xf>
    <xf numFmtId="0" fontId="29" fillId="0" borderId="0" xfId="0" applyFont="1" applyAlignment="1" applyProtection="1">
      <alignment wrapText="1"/>
      <protection locked="0"/>
    </xf>
    <xf numFmtId="0" fontId="0" fillId="3" borderId="32" xfId="0" applyFill="1" applyBorder="1" applyAlignment="1" applyProtection="1">
      <alignment horizontal="center"/>
    </xf>
    <xf numFmtId="0" fontId="0" fillId="3" borderId="31" xfId="0" applyFill="1" applyBorder="1" applyAlignment="1" applyProtection="1">
      <alignment horizontal="center"/>
    </xf>
    <xf numFmtId="0" fontId="0" fillId="0" borderId="0" xfId="0" applyAlignment="1" applyProtection="1">
      <alignment horizontal="center"/>
      <protection locked="0"/>
    </xf>
    <xf numFmtId="0" fontId="0" fillId="0" borderId="15" xfId="0" applyBorder="1" applyAlignment="1" applyProtection="1">
      <alignment horizontal="center"/>
      <protection locked="0"/>
    </xf>
    <xf numFmtId="0" fontId="1" fillId="0" borderId="20" xfId="0" applyFont="1" applyBorder="1" applyAlignment="1" applyProtection="1">
      <alignment horizontal="center" wrapText="1"/>
      <protection locked="0"/>
    </xf>
    <xf numFmtId="0" fontId="1" fillId="2" borderId="30" xfId="0" applyFont="1" applyFill="1" applyBorder="1" applyAlignment="1" applyProtection="1">
      <alignment horizontal="center" wrapText="1"/>
    </xf>
    <xf numFmtId="0" fontId="1" fillId="2" borderId="32" xfId="0" applyFont="1" applyFill="1" applyBorder="1" applyAlignment="1" applyProtection="1">
      <alignment horizontal="center" wrapText="1"/>
    </xf>
    <xf numFmtId="0" fontId="1" fillId="2" borderId="31" xfId="0" applyFont="1" applyFill="1" applyBorder="1" applyAlignment="1" applyProtection="1">
      <alignment horizont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wrapText="1"/>
      <protection locked="0"/>
    </xf>
    <xf numFmtId="0" fontId="0" fillId="0" borderId="15" xfId="0" applyBorder="1" applyAlignment="1" applyProtection="1">
      <alignment horizontal="center" wrapText="1"/>
      <protection locked="0"/>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7" xfId="0" applyFill="1" applyBorder="1" applyAlignment="1">
      <alignment horizontal="center" vertical="center" wrapText="1"/>
    </xf>
    <xf numFmtId="0" fontId="3" fillId="2" borderId="10" xfId="0" applyFont="1" applyFill="1" applyBorder="1" applyAlignment="1">
      <alignment horizontal="center"/>
    </xf>
    <xf numFmtId="0" fontId="3" fillId="2" borderId="18" xfId="0" applyFont="1" applyFill="1" applyBorder="1" applyAlignment="1">
      <alignment horizontal="center"/>
    </xf>
    <xf numFmtId="0" fontId="0" fillId="0" borderId="14" xfId="0" applyBorder="1" applyAlignment="1">
      <alignment horizontal="left" vertical="top"/>
    </xf>
    <xf numFmtId="0" fontId="0" fillId="0" borderId="0" xfId="0" applyAlignment="1">
      <alignment horizontal="left" vertical="top"/>
    </xf>
    <xf numFmtId="0" fontId="0" fillId="0" borderId="14" xfId="0" applyBorder="1" applyAlignment="1">
      <alignmen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9" xfId="0" applyBorder="1" applyAlignment="1">
      <alignment vertical="top"/>
    </xf>
    <xf numFmtId="0" fontId="0" fillId="0" borderId="1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9" fillId="4" borderId="10" xfId="0" applyFont="1" applyFill="1" applyBorder="1" applyAlignment="1" applyProtection="1">
      <alignment horizontal="center" vertical="center" wrapText="1"/>
    </xf>
    <xf numFmtId="0" fontId="9" fillId="4" borderId="28" xfId="0" applyFont="1" applyFill="1" applyBorder="1" applyAlignment="1" applyProtection="1">
      <alignment horizontal="center" vertical="center" wrapText="1"/>
    </xf>
    <xf numFmtId="0" fontId="6" fillId="5" borderId="29" xfId="0" applyFont="1" applyFill="1" applyBorder="1" applyAlignment="1">
      <alignment horizontal="center" vertical="top" wrapText="1"/>
    </xf>
    <xf numFmtId="0" fontId="8" fillId="0" borderId="10" xfId="0" applyFont="1" applyBorder="1" applyAlignment="1" applyProtection="1">
      <alignment horizontal="left"/>
    </xf>
    <xf numFmtId="0" fontId="8" fillId="0" borderId="27" xfId="0" applyFont="1" applyBorder="1" applyAlignment="1" applyProtection="1">
      <alignment horizontal="left"/>
    </xf>
    <xf numFmtId="0" fontId="0" fillId="0" borderId="14" xfId="0" applyBorder="1" applyAlignment="1"/>
    <xf numFmtId="0" fontId="0" fillId="0" borderId="0" xfId="0" applyAlignment="1"/>
    <xf numFmtId="0" fontId="0" fillId="0" borderId="15" xfId="0" applyBorder="1" applyAlignment="1"/>
    <xf numFmtId="0" fontId="0" fillId="0" borderId="33" xfId="0" applyBorder="1" applyAlignment="1"/>
    <xf numFmtId="0" fontId="0" fillId="0" borderId="16" xfId="0" applyBorder="1" applyAlignment="1"/>
    <xf numFmtId="0" fontId="0" fillId="0" borderId="20" xfId="0" applyBorder="1" applyAlignment="1"/>
    <xf numFmtId="0" fontId="0" fillId="0" borderId="21" xfId="0" applyBorder="1" applyAlignment="1"/>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142876</xdr:rowOff>
    </xdr:from>
    <xdr:to>
      <xdr:col>2</xdr:col>
      <xdr:colOff>19050</xdr:colOff>
      <xdr:row>0</xdr:row>
      <xdr:rowOff>1130127</xdr:rowOff>
    </xdr:to>
    <xdr:pic>
      <xdr:nvPicPr>
        <xdr:cNvPr id="3" name="Picture 2" descr="Screen Shot 2015-03-11 at 10.50.32 AM.png">
          <a:extLst>
            <a:ext uri="{FF2B5EF4-FFF2-40B4-BE49-F238E27FC236}">
              <a16:creationId xmlns:a16="http://schemas.microsoft.com/office/drawing/2014/main" id="{625CA487-A7E6-4CD2-8D94-2F6184FF0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142876"/>
          <a:ext cx="4048125" cy="987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30ED-15D9-4079-BE3B-A424EDD1BAFC}">
  <dimension ref="A1:H107"/>
  <sheetViews>
    <sheetView tabSelected="1" zoomScale="125" zoomScaleNormal="125" workbookViewId="0">
      <pane xSplit="1" topLeftCell="B1" activePane="topRight" state="frozen"/>
      <selection pane="topRight" activeCell="F6" sqref="F6"/>
    </sheetView>
  </sheetViews>
  <sheetFormatPr defaultColWidth="9.140625" defaultRowHeight="15"/>
  <cols>
    <col min="1" max="1" width="9" style="58" customWidth="1"/>
    <col min="2" max="2" width="45.42578125" style="58" customWidth="1"/>
    <col min="3" max="3" width="12.42578125" style="58" customWidth="1"/>
    <col min="4" max="4" width="9.42578125" style="58" bestFit="1" customWidth="1"/>
    <col min="5" max="5" width="12.28515625" style="65" hidden="1" customWidth="1"/>
    <col min="6" max="6" width="61.42578125" style="58" customWidth="1"/>
    <col min="7" max="7" width="43.28515625" style="58" customWidth="1"/>
    <col min="8" max="8" width="27.140625" style="85" customWidth="1"/>
    <col min="9" max="16384" width="9.140625" style="58"/>
  </cols>
  <sheetData>
    <row r="1" spans="1:8" ht="30" customHeight="1">
      <c r="A1" s="27" t="s">
        <v>0</v>
      </c>
      <c r="B1" s="85" t="s">
        <v>1</v>
      </c>
      <c r="C1" s="56"/>
      <c r="D1" s="56"/>
      <c r="E1" s="57"/>
      <c r="F1" s="103" t="s">
        <v>2</v>
      </c>
      <c r="G1" s="56"/>
    </row>
    <row r="2" spans="1:8" s="17" customFormat="1" ht="30.75" customHeight="1">
      <c r="A2" s="18" t="s">
        <v>3</v>
      </c>
      <c r="B2" s="18" t="s">
        <v>4</v>
      </c>
      <c r="C2" s="18" t="s">
        <v>5</v>
      </c>
      <c r="D2" s="18" t="s">
        <v>6</v>
      </c>
      <c r="E2" s="88" t="s">
        <v>7</v>
      </c>
      <c r="F2" s="18" t="s">
        <v>8</v>
      </c>
      <c r="G2" s="18" t="s">
        <v>9</v>
      </c>
      <c r="H2" s="102"/>
    </row>
    <row r="3" spans="1:8">
      <c r="A3" s="66">
        <v>1.01</v>
      </c>
      <c r="B3" s="67" t="s">
        <v>10</v>
      </c>
      <c r="C3" s="56" t="s">
        <v>11</v>
      </c>
      <c r="D3" s="59">
        <f>IF(C3="Y",-3,IF(C3="N",0," "))</f>
        <v>0</v>
      </c>
      <c r="E3" s="57"/>
      <c r="F3" s="99" t="s">
        <v>12</v>
      </c>
      <c r="G3" s="64"/>
    </row>
    <row r="4" spans="1:8" ht="15.95">
      <c r="A4" s="66">
        <v>1.02</v>
      </c>
      <c r="B4" s="67" t="s">
        <v>13</v>
      </c>
      <c r="C4" s="56"/>
      <c r="D4" s="59" t="str">
        <f>IF(C4="n",VLOOKUP(LUT!C5,LUT!C4:E52,2),IF(C4="y",VLOOKUP(LUT!C5,LUT!C4:E52,3)," "))</f>
        <v xml:space="preserve"> </v>
      </c>
      <c r="E4" s="57"/>
      <c r="F4" s="64"/>
      <c r="G4" s="64"/>
    </row>
    <row r="5" spans="1:8" ht="15.95">
      <c r="A5" s="66">
        <v>1.03</v>
      </c>
      <c r="B5" s="67" t="s">
        <v>14</v>
      </c>
      <c r="C5" s="56"/>
      <c r="D5" s="59" t="str">
        <f>IF(C5="Y",1,IF(C5="N",-1," "))</f>
        <v xml:space="preserve"> </v>
      </c>
      <c r="E5" s="57"/>
      <c r="F5" s="64"/>
      <c r="G5" s="64"/>
    </row>
    <row r="6" spans="1:8" ht="76.5">
      <c r="A6" s="66">
        <v>2.0099999999999998</v>
      </c>
      <c r="B6" s="67" t="s">
        <v>15</v>
      </c>
      <c r="C6" s="56">
        <v>3</v>
      </c>
      <c r="D6" s="60"/>
      <c r="E6" s="57"/>
      <c r="F6" s="99" t="s">
        <v>16</v>
      </c>
      <c r="G6" s="64"/>
    </row>
    <row r="7" spans="1:8" ht="30.75">
      <c r="A7" s="66">
        <v>2.02</v>
      </c>
      <c r="B7" s="67" t="s">
        <v>17</v>
      </c>
      <c r="C7" s="56">
        <v>3</v>
      </c>
      <c r="D7" s="60"/>
      <c r="E7" s="57"/>
      <c r="F7" s="99" t="s">
        <v>16</v>
      </c>
      <c r="G7" s="64"/>
    </row>
    <row r="8" spans="1:8">
      <c r="A8" s="66">
        <v>2.0299999999999998</v>
      </c>
      <c r="B8" s="67" t="s">
        <v>18</v>
      </c>
      <c r="C8" s="56" t="s">
        <v>11</v>
      </c>
      <c r="D8" s="59">
        <f>IF(C8="y",1,IF(C8="n",0," "))</f>
        <v>0</v>
      </c>
      <c r="E8" s="57"/>
      <c r="F8" s="99" t="s">
        <v>19</v>
      </c>
      <c r="G8" s="99" t="s">
        <v>16</v>
      </c>
    </row>
    <row r="9" spans="1:8" ht="121.5">
      <c r="A9" s="66">
        <v>2.04</v>
      </c>
      <c r="B9" s="67" t="s">
        <v>20</v>
      </c>
      <c r="C9" s="56" t="s">
        <v>21</v>
      </c>
      <c r="D9" s="59">
        <f>IF(C9="y",1,IF(C9="n",0," "))</f>
        <v>1</v>
      </c>
      <c r="E9" s="57"/>
      <c r="F9" s="99" t="s">
        <v>16</v>
      </c>
      <c r="G9" s="99"/>
    </row>
    <row r="10" spans="1:8" ht="30.75">
      <c r="A10" s="66">
        <v>2.0499999999999998</v>
      </c>
      <c r="B10" s="67" t="s">
        <v>22</v>
      </c>
      <c r="C10" s="56" t="s">
        <v>21</v>
      </c>
      <c r="D10" s="60"/>
      <c r="E10" s="57"/>
      <c r="F10" s="58" t="s">
        <v>23</v>
      </c>
      <c r="G10" s="58" t="s">
        <v>24</v>
      </c>
    </row>
    <row r="11" spans="1:8" ht="106.5">
      <c r="A11" s="66">
        <v>3.01</v>
      </c>
      <c r="B11" s="67" t="s">
        <v>25</v>
      </c>
      <c r="C11" s="56" t="s">
        <v>21</v>
      </c>
      <c r="D11" s="59">
        <f>IF(C11="n",LOOKUP($C$10,LUT!$I$13:$L$13,LUT!$I$14:$L$14),IF(AND(C11="y",AND($C$6=1,$C$7=1)),2,IF(AND(C11="y",AND($C$6=1,$C$7=2)),1,IF(AND(C11="y",AND($C$6=1,$C$7=3)),1,IF(AND(C11="y",AND($C$6=2,$C$7=1)),2,IF(AND(C11="y",AND($C$6=2,$C$7=2)),2,IF(AND(C11="y",AND($C$6=2,$C$7=3)),1,IF(AND(C11="y",AND($C$6=3,$C$7=1)),2,IF(AND(C11="y",AND($C$6=3,$C$7=2)),2,IF(AND(C11="y",AND($C$6=3,$C$7=3)),2,""))))))))))</f>
        <v>2</v>
      </c>
      <c r="E11" s="57"/>
      <c r="F11" s="58" t="s">
        <v>26</v>
      </c>
      <c r="G11" s="56" t="s">
        <v>27</v>
      </c>
    </row>
    <row r="12" spans="1:8" ht="76.5">
      <c r="A12" s="66">
        <v>3.02</v>
      </c>
      <c r="B12" s="67" t="s">
        <v>28</v>
      </c>
      <c r="C12" s="56" t="s">
        <v>21</v>
      </c>
      <c r="D12" s="59">
        <f>IF(C12="n",LOOKUP($C$10,LUT!$I$13:$L$13,LUT!$I$15:$L$15),IF(AND(C12="y",AND($C$6=1,$C$7=1)),2,IF(AND(C12="y",AND($C$6=1,$C$7=2)),1,IF(AND(C12="y",AND($C$6=1,$C$7=3)),1,IF(AND(C12="y",AND($C$6=2,$C$7=1)),2,IF(AND(C12="y",AND($C$6=2,$C$7=2)),2,IF(AND(C12="y",AND($C$6=2,$C$7=3)),1,IF(AND(C12="y",AND($C$6=3,$C$7=1)),2,IF(AND(C12="y",AND($C$6=3,$C$7=2)),2,IF(AND(C12="y",AND($C$6=3,$C$7=3)),2,""))))))))))</f>
        <v>2</v>
      </c>
      <c r="E12" s="57"/>
      <c r="F12" s="101" t="s">
        <v>29</v>
      </c>
      <c r="G12" s="56" t="s">
        <v>30</v>
      </c>
    </row>
    <row r="13" spans="1:8">
      <c r="A13" s="66">
        <v>3.03</v>
      </c>
      <c r="B13" s="67" t="s">
        <v>31</v>
      </c>
      <c r="C13" s="56" t="s">
        <v>11</v>
      </c>
      <c r="D13" s="59">
        <f>IF(C13="n",LOOKUP($C$10,LUT!$I$13:$L$13,LUT!$I$15:$L$15),IF(AND(C13="y",AND($C$6=1,$C$7=1)),4,IF(AND(C13="y",AND($C$6=1,$C$7=2)),2,IF(AND(C13="y",AND($C$6=1,$C$7=3)),1,IF(AND(C13="y",AND($C$6=2,$C$7=1)),4,IF(AND(C13="y",AND($C$6=2,$C$7=2)),3,IF(AND(C13="y",AND($C$6=2,$C$7=3)),2,IF(AND(C13="y",AND($C$6=3,$C$7=1)),4,IF(AND(C13="y",AND($C$6=3,$C$7=2)),4,IF(AND(C13="y",AND($C$6=3,$C$7=3)),4,""))))))))))</f>
        <v>0</v>
      </c>
      <c r="E13" s="57"/>
      <c r="F13" s="100" t="s">
        <v>12</v>
      </c>
      <c r="G13" s="64"/>
    </row>
    <row r="14" spans="1:8" ht="45.75">
      <c r="A14" s="66">
        <v>3.04</v>
      </c>
      <c r="B14" s="67" t="s">
        <v>32</v>
      </c>
      <c r="C14" s="56" t="s">
        <v>33</v>
      </c>
      <c r="D14" s="59" t="str">
        <f>IF(C14="n",LOOKUP($C$10,LUT!$I$13:$L$13,LUT!$I$15:$L$15),IF(AND(C14="y",AND($C$6=1,$C$7=1)),4,IF(AND(C14="y",AND($C$6=1,$C$7=2)),2,IF(AND(C14="y",AND($C$6=1,$C$7=3)),1,IF(AND(C14="y",AND($C$6=2,$C$7=1)),4,IF(AND(C14="y",AND($C$6=2,$C$7=2)),3,IF(AND(C14="y",AND($C$6=2,$C$7=3)),2,IF(AND(C14="y",AND($C$6=3,$C$7=1)),4,IF(AND(C14="y",AND($C$6=3,$C$7=2)),4,IF(AND(C14="y",AND($C$6=3,$C$7=3)),4,""))))))))))</f>
        <v/>
      </c>
      <c r="E14" s="57"/>
      <c r="F14" s="64" t="s">
        <v>34</v>
      </c>
      <c r="G14" s="64" t="s">
        <v>35</v>
      </c>
    </row>
    <row r="15" spans="1:8" ht="60.75">
      <c r="A15" s="66">
        <v>3.05</v>
      </c>
      <c r="B15" s="67" t="s">
        <v>36</v>
      </c>
      <c r="C15" s="56" t="s">
        <v>21</v>
      </c>
      <c r="D15" s="59">
        <f>IF(C15="n",LOOKUP($C$10,LUT!$I$13:$L$13,LUT!$I$15:$L$15),IF(AND(C15="y",AND($C$6=1,$C$7=1)),2,IF(AND(C15="y",AND($C$6=1,$C$7=2)),1,IF(AND(C15="y",AND($C$6=1,$C$7=3)),1,IF(AND(C15="y",AND($C$6=2,$C$7=1)),2,IF(AND(C15="y",AND($C$6=2,$C$7=2)),2,IF(AND(C15="y",AND($C$6=2,$C$7=3)),1,IF(AND(C15="y",AND($C$6=3,$C$7=1)),2,IF(AND(C15="y",AND($C$6=3,$C$7=2)),2,IF(AND(C15="y",AND($C$6=3,$C$7=3)),2,""))))))))))</f>
        <v>2</v>
      </c>
      <c r="E15" s="57"/>
      <c r="F15" s="64" t="s">
        <v>37</v>
      </c>
      <c r="G15" s="64" t="s">
        <v>38</v>
      </c>
    </row>
    <row r="16" spans="1:8">
      <c r="A16" s="66">
        <v>4.01</v>
      </c>
      <c r="B16" s="67" t="s">
        <v>39</v>
      </c>
      <c r="C16" s="56" t="s">
        <v>11</v>
      </c>
      <c r="D16" s="59">
        <f>IF(C16="y",VLOOKUP(LUT!C17,LUT!$C$4:$E$52,3),IF(C16="n",VLOOKUP(LUT!C17,LUT!$C$4:$E$52,2)," "))</f>
        <v>0</v>
      </c>
      <c r="E16" s="57"/>
      <c r="F16" s="64" t="s">
        <v>12</v>
      </c>
      <c r="G16" s="64"/>
    </row>
    <row r="17" spans="1:7">
      <c r="A17" s="66">
        <v>4.0199999999999996</v>
      </c>
      <c r="B17" s="67" t="s">
        <v>40</v>
      </c>
      <c r="C17" s="56" t="s">
        <v>33</v>
      </c>
      <c r="D17" s="59" t="str">
        <f>IF(C17="y",VLOOKUP(LUT!C18,LUT!C4:E52,3),IF(C17="n",VLOOKUP(LUT!C18,LUT!C4:E52,2)," "))</f>
        <v xml:space="preserve"> </v>
      </c>
      <c r="E17" s="57"/>
      <c r="F17" s="64" t="s">
        <v>41</v>
      </c>
      <c r="G17" s="64"/>
    </row>
    <row r="18" spans="1:7">
      <c r="A18" s="66">
        <v>4.03</v>
      </c>
      <c r="B18" s="67" t="s">
        <v>42</v>
      </c>
      <c r="C18" s="56" t="s">
        <v>11</v>
      </c>
      <c r="D18" s="59">
        <f>IF(C18="y",VLOOKUP(LUT!C19,LUT!$C$4:$E$52,3),IF(C18="n",VLOOKUP(LUT!C19,LUT!$C$4:$E$52,2)," "))</f>
        <v>0</v>
      </c>
      <c r="E18" s="57"/>
      <c r="F18" s="64" t="s">
        <v>12</v>
      </c>
      <c r="G18" s="64"/>
    </row>
    <row r="19" spans="1:7" ht="45.75">
      <c r="A19" s="66">
        <v>4.04</v>
      </c>
      <c r="B19" s="67" t="s">
        <v>43</v>
      </c>
      <c r="C19" s="56" t="s">
        <v>33</v>
      </c>
      <c r="D19" s="59" t="str">
        <f>IF(C19="y",VLOOKUP(LUT!C20,LUT!$C$4:$E$52,3),IF(C19="n",VLOOKUP(LUT!C20,LUT!$C$4:$E$52,2)," "))</f>
        <v xml:space="preserve"> </v>
      </c>
      <c r="E19" s="57"/>
      <c r="F19" s="64" t="s">
        <v>44</v>
      </c>
      <c r="G19" s="64" t="s">
        <v>45</v>
      </c>
    </row>
    <row r="20" spans="1:7">
      <c r="A20" s="66">
        <v>4.05</v>
      </c>
      <c r="B20" s="67" t="s">
        <v>46</v>
      </c>
      <c r="C20" s="56" t="s">
        <v>11</v>
      </c>
      <c r="D20" s="59">
        <f>IF(C20="y",VLOOKUP(LUT!C21,LUT!$C$4:$E$52,3),IF(C20="n",VLOOKUP(LUT!C21,LUT!$C$4:$E$52,2)," "))</f>
        <v>0</v>
      </c>
      <c r="E20" s="57"/>
      <c r="F20" s="64" t="s">
        <v>12</v>
      </c>
      <c r="G20" s="64"/>
    </row>
    <row r="21" spans="1:7">
      <c r="A21" s="66">
        <v>4.0599999999999996</v>
      </c>
      <c r="B21" s="67" t="s">
        <v>47</v>
      </c>
      <c r="C21" s="56" t="s">
        <v>11</v>
      </c>
      <c r="D21" s="59">
        <f>IF(C21="y",VLOOKUP(LUT!C22,LUT!$C$4:$E$52,3),IF(C21="n",VLOOKUP(LUT!C22,LUT!$C$4:$E$52,2)," "))</f>
        <v>0</v>
      </c>
      <c r="E21" s="57"/>
      <c r="F21" s="64" t="s">
        <v>12</v>
      </c>
      <c r="G21" s="64"/>
    </row>
    <row r="22" spans="1:7">
      <c r="A22" s="66">
        <v>4.07</v>
      </c>
      <c r="B22" s="67" t="s">
        <v>48</v>
      </c>
      <c r="C22" s="56" t="s">
        <v>33</v>
      </c>
      <c r="D22" s="59" t="str">
        <f>IF(C22="y",VLOOKUP(LUT!C23,LUT!$C$4:$E$52,3),IF(C22="n",VLOOKUP(LUT!C23,LUT!$C$4:$E$52,2)," "))</f>
        <v xml:space="preserve"> </v>
      </c>
      <c r="E22" s="57"/>
      <c r="F22" s="64" t="s">
        <v>49</v>
      </c>
      <c r="G22" s="64"/>
    </row>
    <row r="23" spans="1:7">
      <c r="A23" s="66">
        <v>4.08</v>
      </c>
      <c r="B23" s="67" t="s">
        <v>50</v>
      </c>
      <c r="C23" s="56" t="s">
        <v>33</v>
      </c>
      <c r="D23" s="59" t="str">
        <f>IF(C23="y",VLOOKUP(LUT!C24,LUT!$C$4:$E$52,3),IF(C23="n",VLOOKUP(LUT!C24,LUT!$C$4:$E$52,2)," "))</f>
        <v xml:space="preserve"> </v>
      </c>
      <c r="E23" s="57"/>
      <c r="F23" s="64" t="s">
        <v>49</v>
      </c>
      <c r="G23" s="64"/>
    </row>
    <row r="24" spans="1:7" ht="91.5">
      <c r="A24" s="66">
        <v>4.09</v>
      </c>
      <c r="B24" s="67" t="s">
        <v>51</v>
      </c>
      <c r="C24" s="56" t="s">
        <v>11</v>
      </c>
      <c r="D24" s="59">
        <f>IF(C24="y",VLOOKUP(LUT!C25,LUT!$C$4:$E$52,3),IF(C24="n",VLOOKUP(LUT!C25,LUT!$C$4:$E$52,2)," "))</f>
        <v>0</v>
      </c>
      <c r="E24" s="57"/>
      <c r="F24" s="64" t="s">
        <v>52</v>
      </c>
      <c r="G24" s="64" t="s">
        <v>53</v>
      </c>
    </row>
    <row r="25" spans="1:7" ht="60.75">
      <c r="A25" s="66">
        <v>4.0999999999999996</v>
      </c>
      <c r="B25" s="68" t="s">
        <v>54</v>
      </c>
      <c r="C25" s="56" t="s">
        <v>21</v>
      </c>
      <c r="D25" s="59">
        <f>IF(C25="y",VLOOKUP(LUT!C26,LUT!$C$4:$E$52,3),IF(C25="n",VLOOKUP(LUT!C26,LUT!$C$4:$E$52,2)," "))</f>
        <v>1</v>
      </c>
      <c r="E25" s="57"/>
      <c r="F25" s="64" t="s">
        <v>55</v>
      </c>
      <c r="G25" s="64" t="s">
        <v>56</v>
      </c>
    </row>
    <row r="26" spans="1:7">
      <c r="A26" s="66">
        <v>4.1100000000000003</v>
      </c>
      <c r="B26" s="67" t="s">
        <v>57</v>
      </c>
      <c r="C26" s="56" t="s">
        <v>11</v>
      </c>
      <c r="D26" s="59">
        <f>IF(C26="y",VLOOKUP(LUT!C27,LUT!$C$4:$E$52,3),IF(C26="n",VLOOKUP(LUT!C27,LUT!$C$4:$E$52,2)," "))</f>
        <v>0</v>
      </c>
      <c r="E26" s="57"/>
      <c r="F26" s="64" t="s">
        <v>12</v>
      </c>
      <c r="G26" s="64"/>
    </row>
    <row r="27" spans="1:7">
      <c r="A27" s="66">
        <v>4.12</v>
      </c>
      <c r="B27" s="67" t="s">
        <v>58</v>
      </c>
      <c r="C27" s="56" t="s">
        <v>11</v>
      </c>
      <c r="D27" s="59">
        <f>IF(C27="y",VLOOKUP(LUT!C28,LUT!$C$4:$E$52,3),IF(C27="n",VLOOKUP(LUT!C28,LUT!$C$4:$E$52,2)," "))</f>
        <v>0</v>
      </c>
      <c r="E27" s="57"/>
      <c r="F27" s="64" t="s">
        <v>12</v>
      </c>
      <c r="G27" s="64"/>
    </row>
    <row r="28" spans="1:7">
      <c r="A28" s="66">
        <v>5.01</v>
      </c>
      <c r="B28" s="67" t="s">
        <v>59</v>
      </c>
      <c r="C28" s="56" t="s">
        <v>11</v>
      </c>
      <c r="D28" s="59">
        <f>IF(C28="y",VLOOKUP(LUT!C29,LUT!$C$4:$E$52,3),IF(C28="n",VLOOKUP(LUT!C29,LUT!$C$4:$E$52,2)," "))</f>
        <v>0</v>
      </c>
      <c r="E28" s="57"/>
      <c r="F28" s="64" t="s">
        <v>12</v>
      </c>
      <c r="G28" s="64"/>
    </row>
    <row r="29" spans="1:7">
      <c r="A29" s="66">
        <v>5.0199999999999996</v>
      </c>
      <c r="B29" s="67" t="s">
        <v>60</v>
      </c>
      <c r="C29" s="56" t="s">
        <v>11</v>
      </c>
      <c r="D29" s="59">
        <f>IF(C29="y",VLOOKUP(LUT!C30,LUT!$C$4:$E$52,3),IF(C29="n",VLOOKUP(LUT!C30,LUT!$C$4:$E$52,2)," "))</f>
        <v>0</v>
      </c>
      <c r="E29" s="57"/>
      <c r="F29" s="64" t="s">
        <v>61</v>
      </c>
      <c r="G29" s="64"/>
    </row>
    <row r="30" spans="1:7">
      <c r="A30" s="66">
        <v>5.03</v>
      </c>
      <c r="B30" s="67" t="s">
        <v>62</v>
      </c>
      <c r="C30" s="56" t="s">
        <v>11</v>
      </c>
      <c r="D30" s="59">
        <f>IF(C30="y",VLOOKUP(LUT!C31,LUT!$C$4:$E$52,3),IF(C30="n",VLOOKUP(LUT!C31,LUT!$C$4:$E$52,2)," "))</f>
        <v>0</v>
      </c>
      <c r="E30" s="57"/>
      <c r="F30" s="64" t="s">
        <v>12</v>
      </c>
      <c r="G30" s="64"/>
    </row>
    <row r="31" spans="1:7">
      <c r="A31" s="66">
        <v>5.04</v>
      </c>
      <c r="B31" s="67" t="s">
        <v>63</v>
      </c>
      <c r="C31" s="56" t="s">
        <v>11</v>
      </c>
      <c r="D31" s="59">
        <f>IF(C31="y",VLOOKUP(LUT!C32,LUT!$C$4:$E$52,3),IF(C31="n",VLOOKUP(LUT!C32,LUT!$C$4:$E$52,2)," "))</f>
        <v>0</v>
      </c>
      <c r="E31" s="57"/>
      <c r="F31" s="64" t="s">
        <v>12</v>
      </c>
      <c r="G31" s="64"/>
    </row>
    <row r="32" spans="1:7" ht="30.75">
      <c r="A32" s="66">
        <v>6.01</v>
      </c>
      <c r="B32" s="67" t="s">
        <v>64</v>
      </c>
      <c r="C32" s="56" t="s">
        <v>11</v>
      </c>
      <c r="D32" s="59">
        <f>IF(C32="y",VLOOKUP(LUT!C33,LUT!$C$4:$E$52,3),IF(C32="n",VLOOKUP(LUT!C33,LUT!$C$4:$E$52,2)," "))</f>
        <v>0</v>
      </c>
      <c r="E32" s="57"/>
      <c r="F32" s="64" t="s">
        <v>12</v>
      </c>
      <c r="G32" s="64"/>
    </row>
    <row r="33" spans="1:7" ht="60.75">
      <c r="A33" s="66">
        <v>6.02</v>
      </c>
      <c r="B33" s="67" t="s">
        <v>65</v>
      </c>
      <c r="C33" s="56" t="s">
        <v>21</v>
      </c>
      <c r="D33" s="59">
        <f>IF(C33="y",VLOOKUP(LUT!C34,LUT!$C$4:$E$52,3),IF(C33="n",VLOOKUP(LUT!C34,LUT!$C$4:$E$52,2)," "))</f>
        <v>1</v>
      </c>
      <c r="E33" s="57"/>
      <c r="F33" s="64" t="s">
        <v>66</v>
      </c>
      <c r="G33" s="64" t="s">
        <v>67</v>
      </c>
    </row>
    <row r="34" spans="1:7" ht="137.25">
      <c r="A34" s="66">
        <v>6.03</v>
      </c>
      <c r="B34" s="67" t="s">
        <v>68</v>
      </c>
      <c r="C34" s="56" t="s">
        <v>21</v>
      </c>
      <c r="D34" s="59">
        <f>IF(C34="y",VLOOKUP(LUT!C35,LUT!$C$4:$E$52,3),IF(C34="n",VLOOKUP(LUT!C35,LUT!$C$4:$E$52,2)," "))</f>
        <v>1</v>
      </c>
      <c r="E34" s="57"/>
      <c r="F34" s="64" t="s">
        <v>69</v>
      </c>
      <c r="G34" s="64" t="s">
        <v>70</v>
      </c>
    </row>
    <row r="35" spans="1:7" ht="45.75">
      <c r="A35" s="66">
        <v>6.04</v>
      </c>
      <c r="B35" s="67" t="s">
        <v>71</v>
      </c>
      <c r="C35" s="56" t="s">
        <v>33</v>
      </c>
      <c r="D35" s="59" t="str">
        <f>IF(C35="y",VLOOKUP(LUT!C36,LUT!$C$4:$E$52,3),IF(C35="n",VLOOKUP(LUT!C36,LUT!$C$4:$E$52,2)," "))</f>
        <v xml:space="preserve"> </v>
      </c>
      <c r="E35" s="57"/>
      <c r="F35" s="64" t="s">
        <v>72</v>
      </c>
      <c r="G35" s="64" t="s">
        <v>73</v>
      </c>
    </row>
    <row r="36" spans="1:7" ht="167.25">
      <c r="A36" s="66">
        <v>6.05</v>
      </c>
      <c r="B36" s="67" t="s">
        <v>74</v>
      </c>
      <c r="C36" s="56" t="s">
        <v>11</v>
      </c>
      <c r="D36" s="59">
        <f>IF(C36="y",VLOOKUP(LUT!C37,LUT!$C$4:$E$52,3),IF(C36="n",VLOOKUP(LUT!C37,LUT!$C$4:$E$52,2)," "))</f>
        <v>0</v>
      </c>
      <c r="E36" s="57"/>
      <c r="F36" s="64" t="s">
        <v>75</v>
      </c>
      <c r="G36" s="64" t="s">
        <v>76</v>
      </c>
    </row>
    <row r="37" spans="1:7" ht="30.75">
      <c r="A37" s="66">
        <v>6.06</v>
      </c>
      <c r="B37" s="67" t="s">
        <v>77</v>
      </c>
      <c r="C37" s="56" t="s">
        <v>33</v>
      </c>
      <c r="D37" s="59" t="str">
        <f>IF(C37="y",VLOOKUP(LUT!C38,LUT!$C$4:$E$52,3),IF(C37="n",VLOOKUP(LUT!C38,LUT!$C$4:$E$52,2)," "))</f>
        <v xml:space="preserve"> </v>
      </c>
      <c r="E37" s="57"/>
      <c r="F37" s="64" t="s">
        <v>78</v>
      </c>
      <c r="G37" s="64" t="s">
        <v>79</v>
      </c>
    </row>
    <row r="38" spans="1:7">
      <c r="A38" s="66">
        <v>6.07</v>
      </c>
      <c r="B38" s="67" t="s">
        <v>80</v>
      </c>
      <c r="C38" s="84" t="s">
        <v>33</v>
      </c>
      <c r="D38" s="59" t="str">
        <f>IF(C38="1 or fewer",1,IF(C38="2 or 3",0,IF(C38&gt;="4 or more",-1," ")))</f>
        <v xml:space="preserve"> </v>
      </c>
      <c r="E38" s="57"/>
      <c r="F38" s="64" t="s">
        <v>49</v>
      </c>
      <c r="G38" s="64"/>
    </row>
    <row r="39" spans="1:7" ht="137.25">
      <c r="A39" s="66">
        <v>7.01</v>
      </c>
      <c r="B39" s="67" t="s">
        <v>81</v>
      </c>
      <c r="C39" s="56" t="s">
        <v>21</v>
      </c>
      <c r="D39" s="59">
        <f>IF(C39="y",VLOOKUP(LUT!C40,LUT!$C$4:$E$52,3),IF(C39="n",VLOOKUP(LUT!C40,LUT!$C$4:$E$52,2)," "))</f>
        <v>1</v>
      </c>
      <c r="E39" s="57"/>
      <c r="F39" s="64" t="s">
        <v>82</v>
      </c>
      <c r="G39" s="64" t="s">
        <v>83</v>
      </c>
    </row>
    <row r="40" spans="1:7" ht="60.75">
      <c r="A40" s="66">
        <v>7.02</v>
      </c>
      <c r="B40" s="67" t="s">
        <v>84</v>
      </c>
      <c r="C40" s="56" t="s">
        <v>21</v>
      </c>
      <c r="D40" s="59">
        <f>IF(C40="y",VLOOKUP(LUT!C41,LUT!$C$4:$E$52,3),IF(C40="n",VLOOKUP(LUT!C41,LUT!$C$4:$E$52,2)," "))</f>
        <v>1</v>
      </c>
      <c r="E40" s="57"/>
      <c r="F40" s="64" t="s">
        <v>85</v>
      </c>
      <c r="G40" s="64" t="s">
        <v>86</v>
      </c>
    </row>
    <row r="41" spans="1:7" ht="167.25">
      <c r="A41" s="66">
        <v>7.03</v>
      </c>
      <c r="B41" s="67" t="s">
        <v>87</v>
      </c>
      <c r="C41" s="56" t="s">
        <v>21</v>
      </c>
      <c r="D41" s="59">
        <f>IF(C41="y",VLOOKUP(LUT!C42,LUT!$C$4:$E$52,3),IF(C41="n",VLOOKUP(LUT!C42,LUT!$C$4:$E$52,2)," "))</f>
        <v>1</v>
      </c>
      <c r="E41" s="57"/>
      <c r="F41" s="64" t="s">
        <v>88</v>
      </c>
      <c r="G41" s="64" t="s">
        <v>89</v>
      </c>
    </row>
    <row r="42" spans="1:7" ht="76.5">
      <c r="A42" s="66">
        <v>7.04</v>
      </c>
      <c r="B42" s="67" t="s">
        <v>90</v>
      </c>
      <c r="C42" s="56" t="s">
        <v>33</v>
      </c>
      <c r="D42" s="59" t="str">
        <f>IF(C42="y",VLOOKUP(LUT!C43,LUT!$C$4:$E$52,3),IF(C42="n",VLOOKUP(LUT!C43,LUT!$C$4:$E$52,2)," "))</f>
        <v xml:space="preserve"> </v>
      </c>
      <c r="E42" s="57"/>
      <c r="F42" s="64" t="s">
        <v>91</v>
      </c>
      <c r="G42" s="64" t="s">
        <v>92</v>
      </c>
    </row>
    <row r="43" spans="1:7" ht="121.5">
      <c r="A43" s="66">
        <v>7.05</v>
      </c>
      <c r="B43" s="67" t="s">
        <v>93</v>
      </c>
      <c r="C43" s="56" t="s">
        <v>33</v>
      </c>
      <c r="D43" s="59" t="str">
        <f>IF(C43="y",VLOOKUP(LUT!C44,LUT!$C$4:$E$52,3),IF(C43="n",VLOOKUP(LUT!C44,LUT!$C$4:$E$52,2)," "))</f>
        <v xml:space="preserve"> </v>
      </c>
      <c r="E43" s="57"/>
      <c r="F43" s="64" t="s">
        <v>94</v>
      </c>
      <c r="G43" s="64" t="s">
        <v>95</v>
      </c>
    </row>
    <row r="44" spans="1:7" ht="45.75">
      <c r="A44" s="66">
        <v>7.06</v>
      </c>
      <c r="B44" s="67" t="s">
        <v>96</v>
      </c>
      <c r="C44" s="56" t="s">
        <v>33</v>
      </c>
      <c r="D44" s="59" t="str">
        <f>IF(C44="y",VLOOKUP(LUT!C45,LUT!$C$4:$E$52,3),IF(C44="n",VLOOKUP(LUT!C45,LUT!$C$4:$E$52,2)," "))</f>
        <v xml:space="preserve"> </v>
      </c>
      <c r="E44" s="57"/>
      <c r="F44" s="64" t="s">
        <v>97</v>
      </c>
      <c r="G44" s="64" t="s">
        <v>98</v>
      </c>
    </row>
    <row r="45" spans="1:7" ht="45.75">
      <c r="A45" s="66">
        <v>7.07</v>
      </c>
      <c r="B45" s="67" t="s">
        <v>99</v>
      </c>
      <c r="C45" s="56" t="s">
        <v>33</v>
      </c>
      <c r="D45" s="59" t="str">
        <f>IF(C45="y",VLOOKUP(LUT!C46,LUT!$C$4:$E$52,3),IF(C45="n",VLOOKUP(LUT!C46,LUT!$C$4:$E$52,2)," "))</f>
        <v xml:space="preserve"> </v>
      </c>
      <c r="E45" s="57"/>
      <c r="F45" s="64" t="s">
        <v>97</v>
      </c>
      <c r="G45" s="64" t="s">
        <v>98</v>
      </c>
    </row>
    <row r="46" spans="1:7">
      <c r="A46" s="66">
        <v>7.08</v>
      </c>
      <c r="B46" s="67" t="s">
        <v>100</v>
      </c>
      <c r="C46" s="56" t="s">
        <v>33</v>
      </c>
      <c r="D46" s="59" t="str">
        <f>IF(C46="y",VLOOKUP(LUT!C47,LUT!$C$4:$E$52,3),IF(C46="n",VLOOKUP(LUT!C47,LUT!$C$4:$E$52,2)," "))</f>
        <v xml:space="preserve"> </v>
      </c>
      <c r="E46" s="57"/>
      <c r="F46" s="64" t="s">
        <v>49</v>
      </c>
      <c r="G46" s="64"/>
    </row>
    <row r="47" spans="1:7">
      <c r="A47" s="66">
        <v>8.01</v>
      </c>
      <c r="B47" s="67" t="s">
        <v>101</v>
      </c>
      <c r="C47" s="56" t="s">
        <v>33</v>
      </c>
      <c r="D47" s="59" t="str">
        <f>IF(C47="y",VLOOKUP(LUT!C48,LUT!$C$4:$E$52,3),IF(C47="n",VLOOKUP(LUT!C48,LUT!$C$4:$E$52,2)," "))</f>
        <v xml:space="preserve"> </v>
      </c>
      <c r="E47" s="57"/>
      <c r="F47" s="64" t="s">
        <v>49</v>
      </c>
      <c r="G47" s="64"/>
    </row>
    <row r="48" spans="1:7" ht="30.75">
      <c r="A48" s="66">
        <v>8.02</v>
      </c>
      <c r="B48" s="67" t="s">
        <v>102</v>
      </c>
      <c r="C48" s="56" t="s">
        <v>33</v>
      </c>
      <c r="D48" s="59" t="str">
        <f>IF(C48="y",VLOOKUP(LUT!C49,LUT!$C$4:$E$52,3),IF(C48="n",VLOOKUP(LUT!C49,LUT!$C$4:$E$52,2)," "))</f>
        <v xml:space="preserve"> </v>
      </c>
      <c r="E48" s="57"/>
      <c r="F48" s="64" t="s">
        <v>49</v>
      </c>
      <c r="G48" s="64"/>
    </row>
    <row r="49" spans="1:7" ht="45.75">
      <c r="A49" s="66">
        <v>8.0299999999999994</v>
      </c>
      <c r="B49" s="67" t="s">
        <v>103</v>
      </c>
      <c r="C49" s="56" t="s">
        <v>33</v>
      </c>
      <c r="D49" s="59" t="str">
        <f>IF(C49="y",VLOOKUP(LUT!C50,LUT!$C$4:$E$52,3),IF(C49="n",VLOOKUP(LUT!C50,LUT!$C$4:$E$52,2)," "))</f>
        <v xml:space="preserve"> </v>
      </c>
      <c r="E49" s="57"/>
      <c r="F49" s="64" t="s">
        <v>104</v>
      </c>
      <c r="G49" s="64" t="s">
        <v>105</v>
      </c>
    </row>
    <row r="50" spans="1:7" ht="30.75">
      <c r="A50" s="66">
        <v>8.0399999999999991</v>
      </c>
      <c r="B50" s="67" t="s">
        <v>106</v>
      </c>
      <c r="C50" s="56" t="s">
        <v>33</v>
      </c>
      <c r="D50" s="59" t="str">
        <f>IF(C50="y",VLOOKUP(LUT!C51,LUT!$C$4:$E$52,3),IF(C50="n",VLOOKUP(LUT!C51,LUT!$C$4:$E$52,2)," "))</f>
        <v xml:space="preserve"> </v>
      </c>
      <c r="E50" s="57"/>
      <c r="F50" s="64" t="s">
        <v>78</v>
      </c>
      <c r="G50" s="64" t="s">
        <v>79</v>
      </c>
    </row>
    <row r="51" spans="1:7">
      <c r="A51" s="66">
        <v>8.0500000000000007</v>
      </c>
      <c r="B51" s="67" t="s">
        <v>107</v>
      </c>
      <c r="C51" s="56" t="s">
        <v>33</v>
      </c>
      <c r="D51" s="59" t="str">
        <f>IF(C51="y",VLOOKUP(LUT!C52,LUT!$C$4:$E$52,3),IF(C51="n",VLOOKUP(LUT!C52,LUT!$C$4:$E$52,2)," "))</f>
        <v xml:space="preserve"> </v>
      </c>
      <c r="E51" s="57"/>
      <c r="F51" s="64" t="s">
        <v>49</v>
      </c>
      <c r="G51" s="64"/>
    </row>
    <row r="52" spans="1:7" ht="15.95" thickBot="1">
      <c r="A52" s="87"/>
      <c r="B52" s="86"/>
      <c r="C52" s="56"/>
      <c r="D52" s="56"/>
      <c r="E52" s="57"/>
      <c r="F52" s="56"/>
      <c r="G52" s="56"/>
    </row>
    <row r="53" spans="1:7" ht="29.25" customHeight="1" thickTop="1">
      <c r="A53" s="56"/>
      <c r="B53" s="56"/>
      <c r="C53" s="69" t="s">
        <v>108</v>
      </c>
      <c r="D53" s="61">
        <f>SUM(D3:D51)</f>
        <v>13</v>
      </c>
      <c r="E53" s="62"/>
      <c r="F53" s="56"/>
      <c r="G53" s="56"/>
    </row>
    <row r="54" spans="1:7" ht="33" customHeight="1" thickBot="1">
      <c r="A54" s="56"/>
      <c r="B54" s="56"/>
      <c r="C54" s="70" t="s">
        <v>109</v>
      </c>
      <c r="D54" s="21" t="str">
        <f>IF(E60="no","more info needed",IF(D53&lt;1,"accept",IF(D53&gt;6,"reject","evaluate further")))</f>
        <v>reject</v>
      </c>
      <c r="E54" s="62"/>
      <c r="F54" s="56"/>
      <c r="G54" s="56"/>
    </row>
    <row r="55" spans="1:7" ht="17.100000000000001" thickTop="1" thickBot="1">
      <c r="A55" s="56"/>
      <c r="B55" s="56"/>
      <c r="C55" s="56"/>
      <c r="D55" s="56"/>
      <c r="E55" s="57"/>
      <c r="F55" s="56"/>
      <c r="G55" s="56"/>
    </row>
    <row r="56" spans="1:7" ht="33.950000000000003" thickTop="1" thickBot="1">
      <c r="A56" s="56"/>
      <c r="B56" s="22" t="s">
        <v>110</v>
      </c>
      <c r="C56" s="23" t="s">
        <v>111</v>
      </c>
      <c r="D56" s="19" t="s">
        <v>112</v>
      </c>
      <c r="E56" s="62"/>
      <c r="F56" s="63"/>
      <c r="G56" s="56"/>
    </row>
    <row r="57" spans="1:7" ht="17.100000000000001" thickTop="1">
      <c r="A57" s="56"/>
      <c r="B57" s="28" t="s">
        <v>113</v>
      </c>
      <c r="C57" s="24">
        <f>COUNTIF(C3:C15, "y")+COUNTIF(C3:C15, "n")+COUNTIF(C6:C7, "1")+COUNTIF(C6:C7, "2")+COUNTIF(C6:C7, "3")</f>
        <v>10</v>
      </c>
      <c r="D57" s="20" t="str">
        <f>IF(C57&gt;=2,"yes","no")</f>
        <v>yes</v>
      </c>
      <c r="E57" s="62"/>
      <c r="F57" s="56"/>
      <c r="G57" s="56"/>
    </row>
    <row r="58" spans="1:7" ht="15.95">
      <c r="A58" s="56"/>
      <c r="B58" s="29" t="s">
        <v>114</v>
      </c>
      <c r="C58" s="24">
        <f>COUNTIF(C16:C27,"y")+COUNTIF(C16:C27,"n")</f>
        <v>8</v>
      </c>
      <c r="D58" s="20" t="str">
        <f>IF(C58&gt;=2,"yes","no")</f>
        <v>yes</v>
      </c>
      <c r="E58" s="62"/>
      <c r="F58" s="56"/>
      <c r="G58" s="56"/>
    </row>
    <row r="59" spans="1:7" ht="15.95">
      <c r="A59" s="56"/>
      <c r="B59" s="28" t="s">
        <v>115</v>
      </c>
      <c r="C59" s="24">
        <f>COUNTIF(C28:C51,"y")+COUNTIF(C28:C51, "n")+COUNT(C28:C51)</f>
        <v>11</v>
      </c>
      <c r="D59" s="20" t="str">
        <f>IF(C59&gt;=6,"yes","no")</f>
        <v>yes</v>
      </c>
      <c r="E59" s="62"/>
      <c r="F59" s="56"/>
      <c r="G59" s="56"/>
    </row>
    <row r="60" spans="1:7" ht="17.100000000000001" thickBot="1">
      <c r="A60" s="56"/>
      <c r="B60" s="25" t="s">
        <v>116</v>
      </c>
      <c r="C60" s="26">
        <f>SUM(C57:C59)</f>
        <v>29</v>
      </c>
      <c r="D60" s="21" t="str">
        <f>IF(D57="no","no",IF(D58="no","no",IF(D59="no","no","yes")))</f>
        <v>yes</v>
      </c>
      <c r="E60" s="62"/>
      <c r="F60" s="56"/>
      <c r="G60" s="56"/>
    </row>
    <row r="61" spans="1:7" ht="15.95" thickTop="1">
      <c r="A61" s="56"/>
      <c r="B61" s="56"/>
      <c r="C61" s="56"/>
      <c r="D61" s="56"/>
      <c r="E61" s="57"/>
      <c r="F61" s="56"/>
      <c r="G61" s="56"/>
    </row>
    <row r="62" spans="1:7">
      <c r="A62" s="56"/>
      <c r="B62" s="56"/>
      <c r="C62" s="56"/>
      <c r="D62" s="56"/>
      <c r="E62" s="57"/>
      <c r="F62" s="56"/>
      <c r="G62" s="56"/>
    </row>
    <row r="63" spans="1:7" ht="15.95" thickBot="1">
      <c r="A63" s="56"/>
      <c r="B63" s="108" t="s">
        <v>117</v>
      </c>
      <c r="C63" s="108"/>
      <c r="D63" s="108"/>
      <c r="E63" s="62"/>
      <c r="F63" s="56"/>
      <c r="G63" s="56"/>
    </row>
    <row r="64" spans="1:7" ht="15.95" thickBot="1">
      <c r="A64" s="56"/>
      <c r="B64" s="109" t="s">
        <v>118</v>
      </c>
      <c r="C64" s="110"/>
      <c r="D64" s="111"/>
      <c r="E64" s="62"/>
      <c r="F64" s="56"/>
      <c r="G64" s="56"/>
    </row>
    <row r="65" spans="1:7">
      <c r="A65" s="56">
        <v>9.01</v>
      </c>
      <c r="B65" s="71" t="s">
        <v>119</v>
      </c>
      <c r="C65" s="112"/>
      <c r="D65" s="113"/>
      <c r="E65" s="62"/>
      <c r="F65" s="56"/>
      <c r="G65" s="56"/>
    </row>
    <row r="66" spans="1:7">
      <c r="A66" s="56">
        <v>9.02</v>
      </c>
      <c r="B66" s="71" t="s">
        <v>120</v>
      </c>
      <c r="C66" s="114"/>
      <c r="D66" s="115"/>
      <c r="E66" s="62"/>
      <c r="F66" s="56"/>
      <c r="G66" s="56"/>
    </row>
    <row r="67" spans="1:7">
      <c r="A67" s="56">
        <v>9.0299999999999994</v>
      </c>
      <c r="B67" s="71" t="s">
        <v>121</v>
      </c>
      <c r="C67" s="106"/>
      <c r="D67" s="107"/>
      <c r="E67" s="62"/>
      <c r="F67" s="56"/>
      <c r="G67" s="56"/>
    </row>
    <row r="68" spans="1:7">
      <c r="A68" s="56">
        <v>9.0399999999999991</v>
      </c>
      <c r="B68" s="71" t="s">
        <v>122</v>
      </c>
      <c r="C68" s="106"/>
      <c r="D68" s="107"/>
      <c r="E68" s="62"/>
      <c r="F68" s="56"/>
      <c r="G68" s="56"/>
    </row>
    <row r="69" spans="1:7">
      <c r="A69" s="56">
        <v>9.0500000000000007</v>
      </c>
      <c r="B69" s="71" t="s">
        <v>123</v>
      </c>
      <c r="C69" s="106"/>
      <c r="D69" s="107"/>
      <c r="E69" s="62"/>
      <c r="F69" s="56"/>
      <c r="G69" s="56"/>
    </row>
    <row r="70" spans="1:7">
      <c r="A70" s="56">
        <v>9.06</v>
      </c>
      <c r="B70" s="71" t="s">
        <v>124</v>
      </c>
      <c r="C70" s="106"/>
      <c r="D70" s="107"/>
      <c r="E70" s="62"/>
      <c r="F70" s="56"/>
      <c r="G70" s="56"/>
    </row>
    <row r="71" spans="1:7">
      <c r="A71" s="56">
        <v>9.07</v>
      </c>
      <c r="B71" s="71" t="s">
        <v>125</v>
      </c>
      <c r="C71" s="94"/>
      <c r="D71" s="97" t="str">
        <f>IF(C71="yes", IF(OR(C65="?", C66="?", C67="no", C67="?"), "eval.", IF(AND(C65="yes", C66="yes", C67="yes"), "reject", IF(OR(C65="no", C66="no"), "accept", " ")))," ")</f>
        <v xml:space="preserve"> </v>
      </c>
      <c r="E71" s="62"/>
      <c r="F71" s="56"/>
      <c r="G71" s="56"/>
    </row>
    <row r="72" spans="1:7">
      <c r="A72" s="56">
        <v>9.08</v>
      </c>
      <c r="B72" s="71" t="s">
        <v>126</v>
      </c>
      <c r="C72" s="92"/>
      <c r="D72" s="89" t="str">
        <f>IF(C71="yes","STOP",IF(C72="yes",IF(C68="no","accept",IF(AND(C68="yes",OR(C69="yes",C70="yes")),"reject",IF(OR(C68="?",C69="?",C70="?",C69="no",C70="no"),"eval.",""))), ""))</f>
        <v/>
      </c>
      <c r="E72" s="62"/>
      <c r="F72" s="56"/>
      <c r="G72" s="56"/>
    </row>
    <row r="73" spans="1:7" ht="15.95" thickBot="1">
      <c r="A73" s="56">
        <v>9.09</v>
      </c>
      <c r="B73" s="91" t="s">
        <v>127</v>
      </c>
      <c r="C73" s="93"/>
      <c r="D73" s="90" t="str">
        <f>IF(OR(C71="yes",C72="yes"),"STOP",IF(C73="yes",IF(AND(LUT!I26="accept",LUT!I27="accept"),"accept",IF(AND(LUT!I26="eval.",LUT!I27="eval."),"eval.",IF(OR(LUT!I26="reject",LUT!I27="reject"),"reject",""))),""))</f>
        <v/>
      </c>
      <c r="E73" s="62"/>
      <c r="F73" s="56"/>
      <c r="G73" s="56"/>
    </row>
    <row r="74" spans="1:7" ht="15.95" thickBot="1">
      <c r="A74" s="56"/>
      <c r="B74" s="72" t="s">
        <v>128</v>
      </c>
      <c r="C74" s="104" t="str">
        <f>IF(OR(D71="accept", D72="accept", D73="accept"), "Accept", IF(OR(D71="eval.", D72="eval.", D73="eval."), "Evaluate Further", IF(OR(D71="reject", D72="reject",D73="reject"), "Reject", "")))</f>
        <v/>
      </c>
      <c r="D74" s="105"/>
      <c r="E74" s="62"/>
      <c r="F74" s="56"/>
      <c r="G74" s="56"/>
    </row>
    <row r="75" spans="1:7">
      <c r="A75" s="56"/>
      <c r="B75" s="64"/>
      <c r="C75" s="64"/>
      <c r="D75" s="56"/>
      <c r="E75" s="57"/>
      <c r="F75" s="56"/>
      <c r="G75" s="56"/>
    </row>
    <row r="76" spans="1:7">
      <c r="A76" s="56"/>
      <c r="B76" s="64"/>
      <c r="C76" s="64"/>
      <c r="D76" s="56"/>
      <c r="E76" s="57"/>
      <c r="F76" s="56"/>
      <c r="G76" s="56"/>
    </row>
    <row r="77" spans="1:7">
      <c r="A77" s="56"/>
      <c r="B77" s="64"/>
      <c r="C77" s="64"/>
      <c r="D77" s="56"/>
      <c r="E77" s="57"/>
      <c r="F77" s="56"/>
      <c r="G77" s="56"/>
    </row>
    <row r="78" spans="1:7">
      <c r="A78" s="56"/>
      <c r="B78" s="64"/>
      <c r="C78" s="64"/>
      <c r="D78" s="56"/>
      <c r="E78" s="57"/>
      <c r="F78" s="56"/>
      <c r="G78" s="56"/>
    </row>
    <row r="79" spans="1:7">
      <c r="A79" s="56"/>
      <c r="B79" s="64"/>
      <c r="C79" s="64"/>
      <c r="D79" s="56"/>
      <c r="E79" s="57"/>
      <c r="F79" s="56"/>
      <c r="G79" s="56"/>
    </row>
    <row r="80" spans="1:7">
      <c r="A80" s="56"/>
      <c r="B80" s="64"/>
      <c r="C80" s="64"/>
      <c r="D80" s="56"/>
      <c r="E80" s="57"/>
      <c r="F80" s="56"/>
      <c r="G80" s="56"/>
    </row>
    <row r="81" spans="1:7">
      <c r="A81" s="56"/>
      <c r="B81" s="64"/>
      <c r="C81" s="64"/>
      <c r="D81" s="56"/>
      <c r="E81" s="57"/>
      <c r="F81" s="56"/>
      <c r="G81" s="56"/>
    </row>
    <row r="82" spans="1:7">
      <c r="A82" s="56"/>
      <c r="B82" s="64"/>
      <c r="C82" s="64"/>
      <c r="D82" s="56"/>
      <c r="E82" s="57"/>
      <c r="F82" s="56"/>
      <c r="G82" s="56"/>
    </row>
    <row r="83" spans="1:7">
      <c r="A83" s="56"/>
      <c r="B83" s="64"/>
      <c r="C83" s="64"/>
      <c r="D83" s="56"/>
      <c r="E83" s="57"/>
      <c r="F83" s="56"/>
      <c r="G83" s="56"/>
    </row>
    <row r="84" spans="1:7">
      <c r="A84" s="56"/>
      <c r="B84" s="64"/>
      <c r="C84" s="64"/>
      <c r="D84" s="56"/>
      <c r="E84" s="57"/>
      <c r="F84" s="56"/>
      <c r="G84" s="56"/>
    </row>
    <row r="85" spans="1:7">
      <c r="A85" s="56"/>
      <c r="B85" s="64"/>
      <c r="C85" s="64"/>
      <c r="D85" s="56"/>
      <c r="E85" s="57"/>
      <c r="F85" s="56"/>
      <c r="G85" s="56"/>
    </row>
    <row r="86" spans="1:7">
      <c r="A86" s="56"/>
      <c r="B86" s="56"/>
      <c r="C86" s="56"/>
      <c r="D86" s="56"/>
      <c r="E86" s="57"/>
      <c r="F86" s="56"/>
      <c r="G86" s="56"/>
    </row>
    <row r="107" spans="6:6">
      <c r="F107" s="56"/>
    </row>
  </sheetData>
  <sheetProtection algorithmName="SHA-512" hashValue="MZrUtja7PJJDBC1B4jwD1l/Vd11nSCw1Immg4b2LVW4Cbn46bR2XSzczeuRm6UGdiQ3ljPyFp1/LgSDPZLisiQ==" saltValue="lXs5ZdypR3R8tD5PrOkg/A==" spinCount="100000" sheet="1" formatCells="0" formatColumns="0" formatRows="0" insertHyperlinks="0"/>
  <mergeCells count="9">
    <mergeCell ref="C74:D74"/>
    <mergeCell ref="C69:D69"/>
    <mergeCell ref="B63:D63"/>
    <mergeCell ref="C68:D68"/>
    <mergeCell ref="C70:D70"/>
    <mergeCell ref="B64:D64"/>
    <mergeCell ref="C65:D65"/>
    <mergeCell ref="C66:D66"/>
    <mergeCell ref="C67:D67"/>
  </mergeCells>
  <dataValidations count="5">
    <dataValidation type="list" allowBlank="1" showInputMessage="1" showErrorMessage="1" sqref="C6:C7" xr:uid="{978B89CE-69C6-4161-A034-AC015DA0075F}">
      <formula1>"1,2,3,?"</formula1>
    </dataValidation>
    <dataValidation type="list" allowBlank="1" showInputMessage="1" showErrorMessage="1" sqref="C3 C4:C5 C8:C37 C39:C51" xr:uid="{A77910E4-8094-445A-B01F-5DFC8D9709A0}">
      <formula1>"y,n,?"</formula1>
    </dataValidation>
    <dataValidation type="list" allowBlank="1" showInputMessage="1" showErrorMessage="1" sqref="C38" xr:uid="{7B5D2DC9-EDC8-46A0-9AF9-27EF244727AD}">
      <formula1>"1 or fewer, 2 or 3, 4 or more,?"</formula1>
    </dataValidation>
    <dataValidation type="list" errorStyle="information" allowBlank="1" showInputMessage="1" showErrorMessage="1" errorTitle="Invalid Entry" error="Make a selection from the drop-down menu, or enter &quot;yes&quot; or &quot;no&quot;. Other entries will not work." sqref="C72 C73 C71:C72" xr:uid="{6E363CE9-056D-45A6-863F-0434A36F596E}">
      <formula1>"yes, no"</formula1>
    </dataValidation>
    <dataValidation type="list" allowBlank="1" showInputMessage="1" showErrorMessage="1" sqref="C70 C68 C69:C72 C67 C66 C65:D65" xr:uid="{7728EFC8-AC11-4E25-B467-7DD30AB392B5}">
      <formula1>"yes, no,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408A-7496-40D5-8E67-BFE1B4BFE658}">
  <dimension ref="B1:R54"/>
  <sheetViews>
    <sheetView zoomScaleNormal="100" workbookViewId="0">
      <selection activeCell="O24" sqref="O24"/>
    </sheetView>
  </sheetViews>
  <sheetFormatPr defaultColWidth="8.85546875" defaultRowHeight="15"/>
  <cols>
    <col min="1" max="1" width="6.85546875" customWidth="1"/>
    <col min="8" max="8" width="18.28515625" customWidth="1"/>
  </cols>
  <sheetData>
    <row r="1" spans="2:18" ht="15.95" thickBot="1"/>
    <row r="2" spans="2:18" ht="15.95" thickBot="1">
      <c r="B2" t="s">
        <v>129</v>
      </c>
      <c r="H2" s="134" t="s">
        <v>130</v>
      </c>
      <c r="I2" s="135"/>
      <c r="J2" s="135"/>
      <c r="K2" s="135"/>
      <c r="L2" s="135"/>
      <c r="M2" s="135"/>
      <c r="N2" s="135"/>
      <c r="O2" s="135"/>
      <c r="P2" s="135"/>
      <c r="Q2" s="135"/>
      <c r="R2" s="136"/>
    </row>
    <row r="3" spans="2:18">
      <c r="B3" s="1" t="s">
        <v>110</v>
      </c>
      <c r="C3" s="2" t="s">
        <v>4</v>
      </c>
      <c r="D3" s="2" t="s">
        <v>131</v>
      </c>
      <c r="E3" s="3" t="s">
        <v>132</v>
      </c>
      <c r="H3" s="148" t="s">
        <v>133</v>
      </c>
      <c r="I3" s="149"/>
      <c r="J3" s="149"/>
      <c r="K3" s="149"/>
      <c r="L3" s="149"/>
      <c r="M3" s="149"/>
      <c r="N3" s="149"/>
      <c r="O3" s="149"/>
      <c r="P3" s="149"/>
      <c r="Q3" s="149"/>
      <c r="R3" s="150"/>
    </row>
    <row r="4" spans="2:18">
      <c r="B4" s="4" t="s">
        <v>134</v>
      </c>
      <c r="C4">
        <v>1.01</v>
      </c>
      <c r="D4">
        <v>0</v>
      </c>
      <c r="E4" s="5">
        <v>-3</v>
      </c>
      <c r="H4" s="128" t="s">
        <v>135</v>
      </c>
      <c r="I4" s="129"/>
      <c r="J4" s="129"/>
      <c r="K4" s="129"/>
      <c r="L4" s="129"/>
      <c r="M4" s="129"/>
      <c r="N4" s="129"/>
      <c r="O4" s="129"/>
      <c r="P4" s="129"/>
      <c r="Q4" s="129"/>
      <c r="R4" s="16" t="s">
        <v>136</v>
      </c>
    </row>
    <row r="5" spans="2:18">
      <c r="B5" s="4" t="s">
        <v>115</v>
      </c>
      <c r="C5">
        <v>1.02</v>
      </c>
      <c r="D5">
        <v>-1</v>
      </c>
      <c r="E5" s="5">
        <v>1</v>
      </c>
      <c r="H5" s="128" t="s">
        <v>137</v>
      </c>
      <c r="I5" s="10">
        <v>2.0099999999999998</v>
      </c>
      <c r="J5" s="10">
        <v>1</v>
      </c>
      <c r="K5" s="10">
        <v>1</v>
      </c>
      <c r="L5" s="10">
        <v>1</v>
      </c>
      <c r="M5" s="10">
        <v>2</v>
      </c>
      <c r="N5" s="10">
        <v>2</v>
      </c>
      <c r="O5" s="10">
        <v>2</v>
      </c>
      <c r="P5" s="10">
        <v>3</v>
      </c>
      <c r="Q5" s="10">
        <v>3</v>
      </c>
      <c r="R5" s="11">
        <v>3</v>
      </c>
    </row>
    <row r="6" spans="2:18">
      <c r="B6" s="4" t="s">
        <v>115</v>
      </c>
      <c r="C6">
        <v>1.03</v>
      </c>
      <c r="D6">
        <v>-1</v>
      </c>
      <c r="E6" s="5">
        <v>1</v>
      </c>
      <c r="H6" s="128"/>
      <c r="I6" s="10">
        <v>2.02</v>
      </c>
      <c r="J6" s="10">
        <v>1</v>
      </c>
      <c r="K6" s="10">
        <v>2</v>
      </c>
      <c r="L6" s="10">
        <v>3</v>
      </c>
      <c r="M6" s="10">
        <v>1</v>
      </c>
      <c r="N6" s="10">
        <v>2</v>
      </c>
      <c r="O6" s="10">
        <v>3</v>
      </c>
      <c r="P6" s="10">
        <v>1</v>
      </c>
      <c r="Q6" s="10">
        <v>2</v>
      </c>
      <c r="R6" s="11">
        <v>3</v>
      </c>
    </row>
    <row r="7" spans="2:18">
      <c r="B7" s="4"/>
      <c r="C7">
        <v>2.0099999999999998</v>
      </c>
      <c r="D7" s="116" t="s">
        <v>138</v>
      </c>
      <c r="E7" s="117"/>
      <c r="H7" s="130" t="s">
        <v>139</v>
      </c>
      <c r="I7" s="10">
        <v>3.01</v>
      </c>
      <c r="J7" s="10">
        <v>2</v>
      </c>
      <c r="K7" s="10">
        <v>1</v>
      </c>
      <c r="L7" s="10">
        <v>1</v>
      </c>
      <c r="M7" s="10">
        <v>2</v>
      </c>
      <c r="N7" s="10">
        <v>2</v>
      </c>
      <c r="O7" s="10">
        <v>1</v>
      </c>
      <c r="P7" s="10">
        <v>2</v>
      </c>
      <c r="Q7" s="10">
        <v>2</v>
      </c>
      <c r="R7" s="11">
        <v>2</v>
      </c>
    </row>
    <row r="8" spans="2:18">
      <c r="B8" s="4"/>
      <c r="C8">
        <v>2.02</v>
      </c>
      <c r="D8" s="118"/>
      <c r="E8" s="119"/>
      <c r="H8" s="130"/>
      <c r="I8" s="10">
        <v>3.02</v>
      </c>
      <c r="J8" s="10">
        <v>2</v>
      </c>
      <c r="K8" s="10">
        <v>1</v>
      </c>
      <c r="L8" s="10">
        <v>1</v>
      </c>
      <c r="M8" s="10">
        <v>2</v>
      </c>
      <c r="N8" s="10">
        <v>2</v>
      </c>
      <c r="O8" s="10">
        <v>1</v>
      </c>
      <c r="P8" s="10">
        <v>2</v>
      </c>
      <c r="Q8" s="10">
        <v>2</v>
      </c>
      <c r="R8" s="11">
        <v>2</v>
      </c>
    </row>
    <row r="9" spans="2:18">
      <c r="B9" s="4" t="s">
        <v>115</v>
      </c>
      <c r="C9">
        <v>2.0299999999999998</v>
      </c>
      <c r="D9">
        <v>0</v>
      </c>
      <c r="E9" s="5">
        <v>1</v>
      </c>
      <c r="H9" s="130"/>
      <c r="I9" s="10">
        <v>3.03</v>
      </c>
      <c r="J9" s="10">
        <v>4</v>
      </c>
      <c r="K9" s="10">
        <v>2</v>
      </c>
      <c r="L9" s="10">
        <v>1</v>
      </c>
      <c r="M9" s="10">
        <v>4</v>
      </c>
      <c r="N9" s="10">
        <v>3</v>
      </c>
      <c r="O9" s="10">
        <v>2</v>
      </c>
      <c r="P9" s="10">
        <v>4</v>
      </c>
      <c r="Q9" s="10">
        <v>4</v>
      </c>
      <c r="R9" s="11">
        <v>4</v>
      </c>
    </row>
    <row r="10" spans="2:18">
      <c r="B10" s="4" t="s">
        <v>115</v>
      </c>
      <c r="C10">
        <v>2.04</v>
      </c>
      <c r="D10">
        <v>0</v>
      </c>
      <c r="E10" s="5">
        <v>1</v>
      </c>
      <c r="H10" s="130"/>
      <c r="I10" s="10">
        <v>3.04</v>
      </c>
      <c r="J10" s="10">
        <v>4</v>
      </c>
      <c r="K10" s="10">
        <v>2</v>
      </c>
      <c r="L10" s="10">
        <v>1</v>
      </c>
      <c r="M10" s="10">
        <v>4</v>
      </c>
      <c r="N10" s="10">
        <v>3</v>
      </c>
      <c r="O10" s="10">
        <v>2</v>
      </c>
      <c r="P10" s="10">
        <v>4</v>
      </c>
      <c r="Q10" s="10">
        <v>4</v>
      </c>
      <c r="R10" s="11">
        <v>4</v>
      </c>
    </row>
    <row r="11" spans="2:18">
      <c r="B11" s="4"/>
      <c r="C11">
        <v>2.0499999999999998</v>
      </c>
      <c r="E11" s="5"/>
      <c r="H11" s="130"/>
      <c r="I11" s="10">
        <v>3.05</v>
      </c>
      <c r="J11" s="10">
        <v>2</v>
      </c>
      <c r="K11" s="10">
        <v>1</v>
      </c>
      <c r="L11" s="10">
        <v>1</v>
      </c>
      <c r="M11" s="10">
        <v>2</v>
      </c>
      <c r="N11" s="10">
        <v>2</v>
      </c>
      <c r="O11" s="10">
        <v>1</v>
      </c>
      <c r="P11" s="10">
        <v>2</v>
      </c>
      <c r="Q11" s="10">
        <v>2</v>
      </c>
      <c r="R11" s="11">
        <v>2</v>
      </c>
    </row>
    <row r="12" spans="2:18">
      <c r="B12" s="4" t="s">
        <v>115</v>
      </c>
      <c r="C12">
        <v>3.01</v>
      </c>
      <c r="D12" s="120" t="s">
        <v>140</v>
      </c>
      <c r="E12" s="121"/>
      <c r="H12" s="137" t="s">
        <v>141</v>
      </c>
      <c r="I12" s="138"/>
      <c r="J12" s="138"/>
      <c r="K12" s="138"/>
      <c r="L12" s="138"/>
      <c r="M12" s="138"/>
      <c r="N12" s="138"/>
      <c r="O12" s="138"/>
      <c r="P12" s="138"/>
      <c r="Q12" s="138"/>
      <c r="R12" s="140"/>
    </row>
    <row r="13" spans="2:18">
      <c r="B13" s="4" t="s">
        <v>142</v>
      </c>
      <c r="C13">
        <v>3.02</v>
      </c>
      <c r="D13" s="122"/>
      <c r="E13" s="123"/>
      <c r="H13" s="4" t="s">
        <v>143</v>
      </c>
      <c r="I13" s="10">
        <v>2.0499999999999998</v>
      </c>
      <c r="J13" s="10" t="s">
        <v>33</v>
      </c>
      <c r="K13" s="10" t="s">
        <v>144</v>
      </c>
      <c r="L13" s="10" t="s">
        <v>145</v>
      </c>
      <c r="M13" s="138"/>
      <c r="N13" s="138"/>
      <c r="O13" s="138"/>
      <c r="P13" s="138"/>
      <c r="Q13" s="138"/>
      <c r="R13" s="140"/>
    </row>
    <row r="14" spans="2:18">
      <c r="B14" s="4" t="s">
        <v>113</v>
      </c>
      <c r="C14">
        <v>3.03</v>
      </c>
      <c r="D14" s="122"/>
      <c r="E14" s="123"/>
      <c r="H14" s="130" t="s">
        <v>139</v>
      </c>
      <c r="I14" s="10">
        <v>3.01</v>
      </c>
      <c r="J14" s="10">
        <v>-1</v>
      </c>
      <c r="K14" s="10">
        <v>0</v>
      </c>
      <c r="L14" s="10">
        <v>-2</v>
      </c>
      <c r="M14" s="138"/>
      <c r="N14" s="138"/>
      <c r="O14" s="138"/>
      <c r="P14" s="138"/>
      <c r="Q14" s="138"/>
      <c r="R14" s="140"/>
    </row>
    <row r="15" spans="2:18" ht="15.95" thickBot="1">
      <c r="B15" s="4" t="s">
        <v>142</v>
      </c>
      <c r="C15">
        <v>3.04</v>
      </c>
      <c r="D15" s="122"/>
      <c r="E15" s="123"/>
      <c r="H15" s="139"/>
      <c r="I15" s="13" t="s">
        <v>146</v>
      </c>
      <c r="J15" s="13">
        <v>0</v>
      </c>
      <c r="K15" s="13">
        <v>0</v>
      </c>
      <c r="L15" s="13">
        <v>0</v>
      </c>
      <c r="M15" s="141"/>
      <c r="N15" s="141"/>
      <c r="O15" s="141"/>
      <c r="P15" s="141"/>
      <c r="Q15" s="141"/>
      <c r="R15" s="142"/>
    </row>
    <row r="16" spans="2:18">
      <c r="B16" s="4" t="s">
        <v>115</v>
      </c>
      <c r="C16">
        <v>3.05</v>
      </c>
      <c r="D16" s="124"/>
      <c r="E16" s="125"/>
    </row>
    <row r="17" spans="2:11">
      <c r="B17" s="4" t="s">
        <v>147</v>
      </c>
      <c r="C17">
        <v>4.01</v>
      </c>
      <c r="D17">
        <v>0</v>
      </c>
      <c r="E17" s="5">
        <v>1</v>
      </c>
    </row>
    <row r="18" spans="2:11" ht="15.95" thickBot="1">
      <c r="B18" s="4" t="s">
        <v>115</v>
      </c>
      <c r="C18">
        <v>4.0199999999999996</v>
      </c>
      <c r="D18">
        <v>0</v>
      </c>
      <c r="E18" s="5">
        <v>1</v>
      </c>
    </row>
    <row r="19" spans="2:11">
      <c r="B19" s="4" t="s">
        <v>115</v>
      </c>
      <c r="C19">
        <v>4.03</v>
      </c>
      <c r="D19">
        <v>0</v>
      </c>
      <c r="E19" s="5">
        <v>1</v>
      </c>
      <c r="H19" s="134" t="s">
        <v>148</v>
      </c>
      <c r="I19" s="135"/>
      <c r="J19" s="135"/>
      <c r="K19" s="136"/>
    </row>
    <row r="20" spans="2:11">
      <c r="B20" s="4" t="s">
        <v>113</v>
      </c>
      <c r="C20">
        <v>4.04</v>
      </c>
      <c r="D20">
        <v>-1</v>
      </c>
      <c r="E20" s="5">
        <v>1</v>
      </c>
      <c r="H20" s="4" t="s">
        <v>149</v>
      </c>
      <c r="I20" s="12">
        <v>1</v>
      </c>
      <c r="J20" s="12">
        <v>2</v>
      </c>
      <c r="K20" s="9">
        <v>4</v>
      </c>
    </row>
    <row r="21" spans="2:11" ht="15.95" thickBot="1">
      <c r="B21" s="4" t="s">
        <v>115</v>
      </c>
      <c r="C21">
        <v>4.05</v>
      </c>
      <c r="D21">
        <v>0</v>
      </c>
      <c r="E21" s="5">
        <v>1</v>
      </c>
      <c r="H21" s="6" t="s">
        <v>6</v>
      </c>
      <c r="I21" s="14">
        <v>1</v>
      </c>
      <c r="J21" s="14">
        <v>0</v>
      </c>
      <c r="K21" s="15">
        <v>-1</v>
      </c>
    </row>
    <row r="22" spans="2:11">
      <c r="B22" s="4" t="s">
        <v>115</v>
      </c>
      <c r="C22">
        <v>4.0599999999999996</v>
      </c>
      <c r="D22">
        <v>0</v>
      </c>
      <c r="E22" s="5">
        <v>1</v>
      </c>
    </row>
    <row r="23" spans="2:11">
      <c r="B23" s="4" t="s">
        <v>115</v>
      </c>
      <c r="C23">
        <v>4.07</v>
      </c>
      <c r="D23">
        <v>0</v>
      </c>
      <c r="E23" s="5">
        <v>1</v>
      </c>
    </row>
    <row r="24" spans="2:11" ht="15.95" thickBot="1">
      <c r="B24" s="4" t="s">
        <v>142</v>
      </c>
      <c r="C24">
        <v>4.08</v>
      </c>
      <c r="D24">
        <v>0</v>
      </c>
      <c r="E24" s="5">
        <v>1</v>
      </c>
    </row>
    <row r="25" spans="2:11">
      <c r="B25" s="4" t="s">
        <v>142</v>
      </c>
      <c r="C25">
        <v>4.09</v>
      </c>
      <c r="D25">
        <v>0</v>
      </c>
      <c r="E25" s="5">
        <v>1</v>
      </c>
      <c r="H25" s="131" t="s">
        <v>150</v>
      </c>
      <c r="I25" s="132"/>
      <c r="J25" s="132"/>
      <c r="K25" s="133"/>
    </row>
    <row r="26" spans="2:11">
      <c r="B26" s="4" t="s">
        <v>142</v>
      </c>
      <c r="C26">
        <v>4.0999999999999996</v>
      </c>
      <c r="D26">
        <v>0</v>
      </c>
      <c r="E26" s="5">
        <v>1</v>
      </c>
      <c r="H26" s="95" t="s">
        <v>151</v>
      </c>
      <c r="I26" s="151" t="str">
        <f>IF(OR('WRA Worksheet'!C65="?",'WRA Worksheet'!C66="?",'WRA Worksheet'!C67="?",'WRA Worksheet'!C67="no"),"eval.",IF(AND('WRA Worksheet'!C65="yes",'WRA Worksheet'!C66="yes",'WRA Worksheet'!C67="yes"),"reject",IF(OR('WRA Worksheet'!C65="no",'WRA Worksheet'!C66="no"),"accept","")))</f>
        <v/>
      </c>
      <c r="J26" s="151"/>
      <c r="K26" s="152"/>
    </row>
    <row r="27" spans="2:11" ht="15.95" thickBot="1">
      <c r="B27" s="4" t="s">
        <v>142</v>
      </c>
      <c r="C27">
        <v>4.1100000000000003</v>
      </c>
      <c r="D27">
        <v>0</v>
      </c>
      <c r="E27" s="5">
        <v>1</v>
      </c>
      <c r="H27" s="96" t="s">
        <v>152</v>
      </c>
      <c r="I27" s="153" t="str">
        <f>IF('WRA Worksheet'!C68="no","accept",IF(AND('WRA Worksheet'!C68="yes",OR('WRA Worksheet'!C69="yes",'WRA Worksheet'!C70="yes")),"reject",IF(OR('WRA Worksheet'!C68="?",'WRA Worksheet'!C69="?",'WRA Worksheet'!C70="?",'WRA Worksheet'!C69="no",'WRA Worksheet'!C70="no"),"eval.","")))</f>
        <v/>
      </c>
      <c r="J27" s="153"/>
      <c r="K27" s="154"/>
    </row>
    <row r="28" spans="2:11">
      <c r="B28" s="4" t="s">
        <v>115</v>
      </c>
      <c r="C28">
        <v>4.12</v>
      </c>
      <c r="D28">
        <v>0</v>
      </c>
      <c r="E28" s="5">
        <v>1</v>
      </c>
    </row>
    <row r="29" spans="2:11">
      <c r="B29" s="4" t="s">
        <v>153</v>
      </c>
      <c r="C29">
        <v>5.01</v>
      </c>
      <c r="D29">
        <v>0</v>
      </c>
      <c r="E29" s="5">
        <v>5</v>
      </c>
    </row>
    <row r="30" spans="2:11">
      <c r="B30" s="4" t="s">
        <v>115</v>
      </c>
      <c r="C30">
        <v>5.0199999999999996</v>
      </c>
      <c r="D30">
        <v>0</v>
      </c>
      <c r="E30" s="5">
        <v>1</v>
      </c>
    </row>
    <row r="31" spans="2:11">
      <c r="B31" s="4" t="s">
        <v>142</v>
      </c>
      <c r="C31">
        <v>5.03</v>
      </c>
      <c r="D31">
        <v>0</v>
      </c>
      <c r="E31" s="5">
        <v>1</v>
      </c>
    </row>
    <row r="32" spans="2:11">
      <c r="B32" s="4" t="s">
        <v>115</v>
      </c>
      <c r="C32">
        <v>5.04</v>
      </c>
      <c r="D32">
        <v>0</v>
      </c>
      <c r="E32" s="5">
        <v>1</v>
      </c>
    </row>
    <row r="33" spans="2:5">
      <c r="B33" s="4" t="s">
        <v>115</v>
      </c>
      <c r="C33">
        <v>6.01</v>
      </c>
      <c r="D33">
        <v>0</v>
      </c>
      <c r="E33" s="5">
        <v>1</v>
      </c>
    </row>
    <row r="34" spans="2:5">
      <c r="B34" s="4" t="s">
        <v>115</v>
      </c>
      <c r="C34">
        <v>6.02</v>
      </c>
      <c r="D34">
        <v>-1</v>
      </c>
      <c r="E34" s="5">
        <v>1</v>
      </c>
    </row>
    <row r="35" spans="2:5">
      <c r="B35" s="4" t="s">
        <v>113</v>
      </c>
      <c r="C35">
        <v>6.03</v>
      </c>
      <c r="D35">
        <v>-1</v>
      </c>
      <c r="E35" s="5">
        <v>1</v>
      </c>
    </row>
    <row r="36" spans="2:5">
      <c r="B36" s="4" t="s">
        <v>115</v>
      </c>
      <c r="C36">
        <v>6.04</v>
      </c>
      <c r="D36">
        <v>-1</v>
      </c>
      <c r="E36" s="5">
        <v>1</v>
      </c>
    </row>
    <row r="37" spans="2:5">
      <c r="B37" s="4" t="s">
        <v>115</v>
      </c>
      <c r="C37">
        <v>6.05</v>
      </c>
      <c r="D37">
        <v>0</v>
      </c>
      <c r="E37" s="5">
        <v>-1</v>
      </c>
    </row>
    <row r="38" spans="2:5">
      <c r="B38" s="4" t="s">
        <v>113</v>
      </c>
      <c r="C38">
        <v>6.06</v>
      </c>
      <c r="D38">
        <v>-1</v>
      </c>
      <c r="E38" s="5">
        <v>1</v>
      </c>
    </row>
    <row r="39" spans="2:5">
      <c r="B39" s="4" t="s">
        <v>115</v>
      </c>
      <c r="C39">
        <v>6.07</v>
      </c>
      <c r="D39" s="126" t="s">
        <v>154</v>
      </c>
      <c r="E39" s="127"/>
    </row>
    <row r="40" spans="2:5">
      <c r="B40" s="4" t="s">
        <v>113</v>
      </c>
      <c r="C40">
        <v>7.01</v>
      </c>
      <c r="D40">
        <v>-1</v>
      </c>
      <c r="E40" s="5">
        <v>1</v>
      </c>
    </row>
    <row r="41" spans="2:5">
      <c r="B41" s="4" t="s">
        <v>115</v>
      </c>
      <c r="C41">
        <v>7.02</v>
      </c>
      <c r="D41">
        <v>-1</v>
      </c>
      <c r="E41" s="5">
        <v>1</v>
      </c>
    </row>
    <row r="42" spans="2:5">
      <c r="B42" s="4" t="s">
        <v>113</v>
      </c>
      <c r="C42">
        <v>7.03</v>
      </c>
      <c r="D42">
        <v>-1</v>
      </c>
      <c r="E42" s="5">
        <v>1</v>
      </c>
    </row>
    <row r="43" spans="2:5">
      <c r="B43" s="4" t="s">
        <v>115</v>
      </c>
      <c r="C43">
        <v>7.04</v>
      </c>
      <c r="D43">
        <v>-1</v>
      </c>
      <c r="E43" s="5">
        <v>1</v>
      </c>
    </row>
    <row r="44" spans="2:5">
      <c r="B44" s="4" t="s">
        <v>142</v>
      </c>
      <c r="C44">
        <v>7.05</v>
      </c>
      <c r="D44">
        <v>-1</v>
      </c>
      <c r="E44" s="5">
        <v>1</v>
      </c>
    </row>
    <row r="45" spans="2:5">
      <c r="B45" s="4" t="s">
        <v>142</v>
      </c>
      <c r="C45">
        <v>7.06</v>
      </c>
      <c r="D45">
        <v>-1</v>
      </c>
      <c r="E45" s="5">
        <v>1</v>
      </c>
    </row>
    <row r="46" spans="2:5">
      <c r="B46" s="4" t="s">
        <v>115</v>
      </c>
      <c r="C46">
        <v>7.07</v>
      </c>
      <c r="D46">
        <v>-1</v>
      </c>
      <c r="E46" s="5">
        <v>1</v>
      </c>
    </row>
    <row r="47" spans="2:5">
      <c r="B47" s="4" t="s">
        <v>115</v>
      </c>
      <c r="C47">
        <v>7.08</v>
      </c>
      <c r="D47">
        <v>-1</v>
      </c>
      <c r="E47" s="5">
        <v>1</v>
      </c>
    </row>
    <row r="48" spans="2:5">
      <c r="B48" s="4" t="s">
        <v>115</v>
      </c>
      <c r="C48">
        <v>8.01</v>
      </c>
      <c r="D48">
        <v>-1</v>
      </c>
      <c r="E48" s="5">
        <v>1</v>
      </c>
    </row>
    <row r="49" spans="2:5">
      <c r="B49" s="4" t="s">
        <v>115</v>
      </c>
      <c r="C49">
        <v>8.02</v>
      </c>
      <c r="D49">
        <v>-1</v>
      </c>
      <c r="E49" s="5">
        <v>1</v>
      </c>
    </row>
    <row r="50" spans="2:5">
      <c r="B50" s="4" t="s">
        <v>113</v>
      </c>
      <c r="C50">
        <v>8.0299999999999994</v>
      </c>
      <c r="D50">
        <v>1</v>
      </c>
      <c r="E50" s="5">
        <v>-1</v>
      </c>
    </row>
    <row r="51" spans="2:5">
      <c r="B51" s="4" t="s">
        <v>113</v>
      </c>
      <c r="C51">
        <v>8.0399999999999991</v>
      </c>
      <c r="D51">
        <v>-1</v>
      </c>
      <c r="E51" s="5">
        <v>1</v>
      </c>
    </row>
    <row r="52" spans="2:5">
      <c r="B52" s="4" t="s">
        <v>115</v>
      </c>
      <c r="C52">
        <v>8.0500000000000007</v>
      </c>
      <c r="D52">
        <v>1</v>
      </c>
      <c r="E52" s="5">
        <v>-1</v>
      </c>
    </row>
    <row r="53" spans="2:5">
      <c r="B53" s="4"/>
      <c r="E53" s="5"/>
    </row>
    <row r="54" spans="2:5" ht="15.95" thickBot="1">
      <c r="B54" s="6"/>
      <c r="C54" s="7"/>
      <c r="D54" s="7"/>
      <c r="E54" s="8"/>
    </row>
  </sheetData>
  <sheetProtection algorithmName="SHA-512" hashValue="0mtPXeV4RFX+M/sGdOGKeuK5NWlJbk/75EF/Z/DHrnEM9OlRwDreGoshUwzHDRLvA3A9Y2G+zbNh26ykXbCpNg==" saltValue="1/xWeOpxhY5vxCpyg9dG1A==" spinCount="100000" sheet="1" objects="1" scenarios="1"/>
  <mergeCells count="15">
    <mergeCell ref="H2:R2"/>
    <mergeCell ref="H12:L12"/>
    <mergeCell ref="H14:H15"/>
    <mergeCell ref="M12:R15"/>
    <mergeCell ref="H19:K19"/>
    <mergeCell ref="D7:E8"/>
    <mergeCell ref="D12:E16"/>
    <mergeCell ref="D39:E39"/>
    <mergeCell ref="H3:R3"/>
    <mergeCell ref="H4:Q4"/>
    <mergeCell ref="H5:H6"/>
    <mergeCell ref="H7:H11"/>
    <mergeCell ref="H25:K25"/>
    <mergeCell ref="I26:K26"/>
    <mergeCell ref="I27:K2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724D-15DB-4E0F-87F1-EE2DC5DF0787}">
  <dimension ref="A1:D61"/>
  <sheetViews>
    <sheetView workbookViewId="0">
      <selection activeCell="G1" sqref="G1"/>
    </sheetView>
  </sheetViews>
  <sheetFormatPr defaultColWidth="8.85546875" defaultRowHeight="15"/>
  <cols>
    <col min="1" max="1" width="7.140625" customWidth="1"/>
    <col min="2" max="2" width="64.42578125" customWidth="1"/>
  </cols>
  <sheetData>
    <row r="1" spans="1:4" ht="109.5" customHeight="1">
      <c r="A1" s="146" t="str">
        <f>'WRA Worksheet'!F1</f>
        <v>Assessment date:  March 31, 2025 Prepared by Seokmin Kim</v>
      </c>
      <c r="B1" s="147"/>
      <c r="C1" s="147"/>
      <c r="D1" s="98" t="s">
        <v>155</v>
      </c>
    </row>
    <row r="2" spans="1:4" ht="18.95">
      <c r="A2" s="143" t="s">
        <v>156</v>
      </c>
      <c r="B2" s="144"/>
      <c r="C2" s="73" t="s">
        <v>5</v>
      </c>
      <c r="D2" s="73" t="s">
        <v>6</v>
      </c>
    </row>
    <row r="3" spans="1:4" ht="15.95">
      <c r="A3" s="74">
        <v>1.01</v>
      </c>
      <c r="B3" s="75" t="s">
        <v>10</v>
      </c>
      <c r="C3" s="76" t="str">
        <f>'WRA Worksheet'!C3</f>
        <v>n</v>
      </c>
      <c r="D3" s="82">
        <f>'WRA Worksheet'!D3</f>
        <v>0</v>
      </c>
    </row>
    <row r="4" spans="1:4" ht="15.95">
      <c r="A4" s="74">
        <v>1.02</v>
      </c>
      <c r="B4" s="75" t="s">
        <v>13</v>
      </c>
      <c r="C4" s="76">
        <f>'WRA Worksheet'!C4</f>
        <v>0</v>
      </c>
      <c r="D4" s="82" t="str">
        <f>'WRA Worksheet'!D4</f>
        <v xml:space="preserve"> </v>
      </c>
    </row>
    <row r="5" spans="1:4" ht="15.95">
      <c r="A5" s="74">
        <v>1.03</v>
      </c>
      <c r="B5" s="75" t="s">
        <v>14</v>
      </c>
      <c r="C5" s="76">
        <f>'WRA Worksheet'!C5</f>
        <v>0</v>
      </c>
      <c r="D5" s="82" t="str">
        <f>'WRA Worksheet'!D5</f>
        <v xml:space="preserve"> </v>
      </c>
    </row>
    <row r="6" spans="1:4" ht="51.95">
      <c r="A6" s="74">
        <v>2.0099999999999998</v>
      </c>
      <c r="B6" s="77" t="s">
        <v>157</v>
      </c>
      <c r="C6" s="76">
        <f>'WRA Worksheet'!C6</f>
        <v>3</v>
      </c>
      <c r="D6" s="83"/>
    </row>
    <row r="7" spans="1:4" ht="15.95">
      <c r="A7" s="74">
        <v>2.02</v>
      </c>
      <c r="B7" s="75" t="s">
        <v>158</v>
      </c>
      <c r="C7" s="76">
        <f>'WRA Worksheet'!C7</f>
        <v>3</v>
      </c>
      <c r="D7" s="83"/>
    </row>
    <row r="8" spans="1:4" ht="15.95">
      <c r="A8" s="74">
        <v>2.0299999999999998</v>
      </c>
      <c r="B8" s="75" t="s">
        <v>18</v>
      </c>
      <c r="C8" s="76" t="str">
        <f>'WRA Worksheet'!C8</f>
        <v>n</v>
      </c>
      <c r="D8" s="82">
        <f>'WRA Worksheet'!D8</f>
        <v>0</v>
      </c>
    </row>
    <row r="9" spans="1:4" ht="51.95">
      <c r="A9" s="74">
        <v>2.04</v>
      </c>
      <c r="B9" s="78" t="s">
        <v>20</v>
      </c>
      <c r="C9" s="76" t="str">
        <f>'WRA Worksheet'!C9</f>
        <v>y</v>
      </c>
      <c r="D9" s="82">
        <f>'WRA Worksheet'!D9</f>
        <v>1</v>
      </c>
    </row>
    <row r="10" spans="1:4" ht="32.1">
      <c r="A10" s="74">
        <v>2.0499999999999998</v>
      </c>
      <c r="B10" s="75" t="s">
        <v>22</v>
      </c>
      <c r="C10" s="79" t="str">
        <f>'WRA Worksheet'!C10</f>
        <v>y</v>
      </c>
      <c r="D10" s="83"/>
    </row>
    <row r="11" spans="1:4" ht="15.95">
      <c r="A11" s="74">
        <v>3.01</v>
      </c>
      <c r="B11" s="75" t="s">
        <v>25</v>
      </c>
      <c r="C11" s="76" t="str">
        <f>'WRA Worksheet'!C11</f>
        <v>y</v>
      </c>
      <c r="D11" s="82">
        <f>'WRA Worksheet'!D11</f>
        <v>2</v>
      </c>
    </row>
    <row r="12" spans="1:4" ht="15.95">
      <c r="A12" s="74">
        <v>3.02</v>
      </c>
      <c r="B12" s="75" t="s">
        <v>28</v>
      </c>
      <c r="C12" s="76" t="str">
        <f>'WRA Worksheet'!C12</f>
        <v>y</v>
      </c>
      <c r="D12" s="82">
        <f>'WRA Worksheet'!D12</f>
        <v>2</v>
      </c>
    </row>
    <row r="13" spans="1:4" ht="15.95">
      <c r="A13" s="74">
        <v>3.03</v>
      </c>
      <c r="B13" s="75" t="s">
        <v>31</v>
      </c>
      <c r="C13" s="76" t="str">
        <f>'WRA Worksheet'!C13</f>
        <v>n</v>
      </c>
      <c r="D13" s="82">
        <f>'WRA Worksheet'!D13</f>
        <v>0</v>
      </c>
    </row>
    <row r="14" spans="1:4" ht="15.95">
      <c r="A14" s="74">
        <v>3.04</v>
      </c>
      <c r="B14" s="75" t="s">
        <v>32</v>
      </c>
      <c r="C14" s="76" t="str">
        <f>'WRA Worksheet'!C14</f>
        <v>?</v>
      </c>
      <c r="D14" s="82" t="str">
        <f>'WRA Worksheet'!D14</f>
        <v/>
      </c>
    </row>
    <row r="15" spans="1:4" ht="15.95">
      <c r="A15" s="74">
        <v>3.05</v>
      </c>
      <c r="B15" s="75" t="s">
        <v>36</v>
      </c>
      <c r="C15" s="76" t="str">
        <f>'WRA Worksheet'!C15</f>
        <v>y</v>
      </c>
      <c r="D15" s="82">
        <f>'WRA Worksheet'!D15</f>
        <v>2</v>
      </c>
    </row>
    <row r="16" spans="1:4" ht="15.95">
      <c r="A16" s="74">
        <v>4.01</v>
      </c>
      <c r="B16" s="75" t="s">
        <v>39</v>
      </c>
      <c r="C16" s="76" t="str">
        <f>'WRA Worksheet'!C16</f>
        <v>n</v>
      </c>
      <c r="D16" s="82">
        <f>'WRA Worksheet'!D16</f>
        <v>0</v>
      </c>
    </row>
    <row r="17" spans="1:4" ht="15.95">
      <c r="A17" s="74">
        <v>4.0199999999999996</v>
      </c>
      <c r="B17" s="75" t="s">
        <v>40</v>
      </c>
      <c r="C17" s="76" t="str">
        <f>'WRA Worksheet'!C17</f>
        <v>?</v>
      </c>
      <c r="D17" s="82" t="str">
        <f>'WRA Worksheet'!D17</f>
        <v xml:space="preserve"> </v>
      </c>
    </row>
    <row r="18" spans="1:4" ht="15.95">
      <c r="A18" s="74">
        <v>4.03</v>
      </c>
      <c r="B18" s="75" t="s">
        <v>42</v>
      </c>
      <c r="C18" s="76" t="str">
        <f>'WRA Worksheet'!C18</f>
        <v>n</v>
      </c>
      <c r="D18" s="82">
        <f>'WRA Worksheet'!D18</f>
        <v>0</v>
      </c>
    </row>
    <row r="19" spans="1:4" ht="15.95">
      <c r="A19" s="74">
        <v>4.04</v>
      </c>
      <c r="B19" s="75" t="s">
        <v>43</v>
      </c>
      <c r="C19" s="76" t="str">
        <f>'WRA Worksheet'!C19</f>
        <v>?</v>
      </c>
      <c r="D19" s="82" t="str">
        <f>'WRA Worksheet'!D19</f>
        <v xml:space="preserve"> </v>
      </c>
    </row>
    <row r="20" spans="1:4" ht="15.95">
      <c r="A20" s="74">
        <v>4.05</v>
      </c>
      <c r="B20" s="75" t="s">
        <v>46</v>
      </c>
      <c r="C20" s="76" t="str">
        <f>'WRA Worksheet'!C20</f>
        <v>n</v>
      </c>
      <c r="D20" s="82">
        <f>'WRA Worksheet'!D20</f>
        <v>0</v>
      </c>
    </row>
    <row r="21" spans="1:4" ht="15.95">
      <c r="A21" s="74">
        <v>4.0599999999999996</v>
      </c>
      <c r="B21" s="75" t="s">
        <v>47</v>
      </c>
      <c r="C21" s="76" t="str">
        <f>'WRA Worksheet'!C21</f>
        <v>n</v>
      </c>
      <c r="D21" s="82">
        <f>'WRA Worksheet'!D21</f>
        <v>0</v>
      </c>
    </row>
    <row r="22" spans="1:4" ht="15.95">
      <c r="A22" s="74">
        <v>4.07</v>
      </c>
      <c r="B22" s="75" t="s">
        <v>48</v>
      </c>
      <c r="C22" s="76" t="str">
        <f>'WRA Worksheet'!C22</f>
        <v>?</v>
      </c>
      <c r="D22" s="82" t="str">
        <f>'WRA Worksheet'!D22</f>
        <v xml:space="preserve"> </v>
      </c>
    </row>
    <row r="23" spans="1:4" ht="15.95">
      <c r="A23" s="74">
        <v>4.08</v>
      </c>
      <c r="B23" s="75" t="s">
        <v>50</v>
      </c>
      <c r="C23" s="76" t="str">
        <f>'WRA Worksheet'!C23</f>
        <v>?</v>
      </c>
      <c r="D23" s="82" t="str">
        <f>'WRA Worksheet'!D23</f>
        <v xml:space="preserve"> </v>
      </c>
    </row>
    <row r="24" spans="1:4" ht="15.95">
      <c r="A24" s="74">
        <v>4.09</v>
      </c>
      <c r="B24" s="75" t="s">
        <v>51</v>
      </c>
      <c r="C24" s="76" t="str">
        <f>'WRA Worksheet'!C24</f>
        <v>n</v>
      </c>
      <c r="D24" s="82">
        <f>'WRA Worksheet'!D24</f>
        <v>0</v>
      </c>
    </row>
    <row r="25" spans="1:4" ht="32.1">
      <c r="A25" s="74">
        <v>4.0999999999999996</v>
      </c>
      <c r="B25" s="80" t="s">
        <v>54</v>
      </c>
      <c r="C25" s="76" t="str">
        <f>'WRA Worksheet'!C25</f>
        <v>y</v>
      </c>
      <c r="D25" s="82">
        <f>'WRA Worksheet'!D25</f>
        <v>1</v>
      </c>
    </row>
    <row r="26" spans="1:4" ht="15.95">
      <c r="A26" s="74">
        <v>4.1100000000000003</v>
      </c>
      <c r="B26" s="75" t="s">
        <v>57</v>
      </c>
      <c r="C26" s="76" t="str">
        <f>'WRA Worksheet'!C26</f>
        <v>n</v>
      </c>
      <c r="D26" s="82">
        <f>'WRA Worksheet'!D26</f>
        <v>0</v>
      </c>
    </row>
    <row r="27" spans="1:4" ht="15.95">
      <c r="A27" s="74">
        <v>4.12</v>
      </c>
      <c r="B27" s="75" t="s">
        <v>58</v>
      </c>
      <c r="C27" s="76" t="str">
        <f>'WRA Worksheet'!C27</f>
        <v>n</v>
      </c>
      <c r="D27" s="82">
        <f>'WRA Worksheet'!D27</f>
        <v>0</v>
      </c>
    </row>
    <row r="28" spans="1:4" ht="15.95">
      <c r="A28" s="74">
        <v>5.01</v>
      </c>
      <c r="B28" s="75" t="s">
        <v>59</v>
      </c>
      <c r="C28" s="76" t="str">
        <f>'WRA Worksheet'!C28</f>
        <v>n</v>
      </c>
      <c r="D28" s="82">
        <f>'WRA Worksheet'!D28</f>
        <v>0</v>
      </c>
    </row>
    <row r="29" spans="1:4" ht="15.95">
      <c r="A29" s="74">
        <v>5.0199999999999996</v>
      </c>
      <c r="B29" s="75" t="s">
        <v>60</v>
      </c>
      <c r="C29" s="76" t="str">
        <f>'WRA Worksheet'!C29</f>
        <v>n</v>
      </c>
      <c r="D29" s="82">
        <f>'WRA Worksheet'!D29</f>
        <v>0</v>
      </c>
    </row>
    <row r="30" spans="1:4" ht="15.95">
      <c r="A30" s="74">
        <v>5.03</v>
      </c>
      <c r="B30" s="75" t="s">
        <v>62</v>
      </c>
      <c r="C30" s="76" t="str">
        <f>'WRA Worksheet'!C30</f>
        <v>n</v>
      </c>
      <c r="D30" s="82">
        <f>'WRA Worksheet'!D30</f>
        <v>0</v>
      </c>
    </row>
    <row r="31" spans="1:4" ht="15.95">
      <c r="A31" s="74">
        <v>5.04</v>
      </c>
      <c r="B31" s="75" t="s">
        <v>63</v>
      </c>
      <c r="C31" s="76" t="str">
        <f>'WRA Worksheet'!C31</f>
        <v>n</v>
      </c>
      <c r="D31" s="82">
        <f>'WRA Worksheet'!D31</f>
        <v>0</v>
      </c>
    </row>
    <row r="32" spans="1:4" ht="15.95">
      <c r="A32" s="74">
        <v>6.01</v>
      </c>
      <c r="B32" s="75" t="s">
        <v>64</v>
      </c>
      <c r="C32" s="76" t="str">
        <f>'WRA Worksheet'!C32</f>
        <v>n</v>
      </c>
      <c r="D32" s="82">
        <f>'WRA Worksheet'!D32</f>
        <v>0</v>
      </c>
    </row>
    <row r="33" spans="1:4" ht="15.95">
      <c r="A33" s="74">
        <v>6.02</v>
      </c>
      <c r="B33" s="75" t="s">
        <v>65</v>
      </c>
      <c r="C33" s="76" t="str">
        <f>'WRA Worksheet'!C33</f>
        <v>y</v>
      </c>
      <c r="D33" s="82">
        <f>'WRA Worksheet'!D33</f>
        <v>1</v>
      </c>
    </row>
    <row r="34" spans="1:4" ht="15.95">
      <c r="A34" s="74">
        <v>6.03</v>
      </c>
      <c r="B34" s="75" t="s">
        <v>68</v>
      </c>
      <c r="C34" s="76" t="str">
        <f>'WRA Worksheet'!C34</f>
        <v>y</v>
      </c>
      <c r="D34" s="82">
        <f>'WRA Worksheet'!D34</f>
        <v>1</v>
      </c>
    </row>
    <row r="35" spans="1:4" ht="15.95">
      <c r="A35" s="74">
        <v>6.04</v>
      </c>
      <c r="B35" s="75" t="s">
        <v>71</v>
      </c>
      <c r="C35" s="76" t="str">
        <f>'WRA Worksheet'!C35</f>
        <v>?</v>
      </c>
      <c r="D35" s="82" t="str">
        <f>'WRA Worksheet'!D35</f>
        <v xml:space="preserve"> </v>
      </c>
    </row>
    <row r="36" spans="1:4" ht="15.95">
      <c r="A36" s="74">
        <v>6.05</v>
      </c>
      <c r="B36" s="75" t="s">
        <v>74</v>
      </c>
      <c r="C36" s="76" t="str">
        <f>'WRA Worksheet'!C36</f>
        <v>n</v>
      </c>
      <c r="D36" s="82">
        <f>'WRA Worksheet'!D36</f>
        <v>0</v>
      </c>
    </row>
    <row r="37" spans="1:4" ht="15.95">
      <c r="A37" s="74">
        <v>6.06</v>
      </c>
      <c r="B37" s="75" t="s">
        <v>77</v>
      </c>
      <c r="C37" s="76" t="str">
        <f>'WRA Worksheet'!C37</f>
        <v>?</v>
      </c>
      <c r="D37" s="82" t="str">
        <f>'WRA Worksheet'!D37</f>
        <v xml:space="preserve"> </v>
      </c>
    </row>
    <row r="38" spans="1:4" ht="15.95">
      <c r="A38" s="74">
        <v>6.07</v>
      </c>
      <c r="B38" s="75" t="s">
        <v>80</v>
      </c>
      <c r="C38" s="81" t="str">
        <f>'WRA Worksheet'!C38</f>
        <v>?</v>
      </c>
      <c r="D38" s="82" t="str">
        <f>'WRA Worksheet'!D38</f>
        <v xml:space="preserve"> </v>
      </c>
    </row>
    <row r="39" spans="1:4" ht="32.1">
      <c r="A39" s="74">
        <v>7.01</v>
      </c>
      <c r="B39" s="75" t="s">
        <v>81</v>
      </c>
      <c r="C39" s="76" t="str">
        <f>'WRA Worksheet'!C39</f>
        <v>y</v>
      </c>
      <c r="D39" s="82">
        <f>'WRA Worksheet'!D39</f>
        <v>1</v>
      </c>
    </row>
    <row r="40" spans="1:4" ht="15.95">
      <c r="A40" s="74">
        <v>7.02</v>
      </c>
      <c r="B40" s="75" t="s">
        <v>84</v>
      </c>
      <c r="C40" s="76" t="str">
        <f>'WRA Worksheet'!C40</f>
        <v>y</v>
      </c>
      <c r="D40" s="82">
        <f>'WRA Worksheet'!D40</f>
        <v>1</v>
      </c>
    </row>
    <row r="41" spans="1:4" ht="15.95">
      <c r="A41" s="74">
        <v>7.03</v>
      </c>
      <c r="B41" s="75" t="s">
        <v>87</v>
      </c>
      <c r="C41" s="76" t="str">
        <f>'WRA Worksheet'!C41</f>
        <v>y</v>
      </c>
      <c r="D41" s="82">
        <f>'WRA Worksheet'!D41</f>
        <v>1</v>
      </c>
    </row>
    <row r="42" spans="1:4" ht="15.95">
      <c r="A42" s="74">
        <v>7.04</v>
      </c>
      <c r="B42" s="75" t="s">
        <v>90</v>
      </c>
      <c r="C42" s="76" t="str">
        <f>'WRA Worksheet'!C42</f>
        <v>?</v>
      </c>
      <c r="D42" s="82" t="str">
        <f>'WRA Worksheet'!D42</f>
        <v xml:space="preserve"> </v>
      </c>
    </row>
    <row r="43" spans="1:4" ht="15.95">
      <c r="A43" s="74">
        <v>7.05</v>
      </c>
      <c r="B43" s="75" t="s">
        <v>93</v>
      </c>
      <c r="C43" s="76" t="str">
        <f>'WRA Worksheet'!C43</f>
        <v>?</v>
      </c>
      <c r="D43" s="82" t="str">
        <f>'WRA Worksheet'!D43</f>
        <v xml:space="preserve"> </v>
      </c>
    </row>
    <row r="44" spans="1:4" ht="15.95">
      <c r="A44" s="74">
        <v>7.06</v>
      </c>
      <c r="B44" s="75" t="s">
        <v>96</v>
      </c>
      <c r="C44" s="76" t="str">
        <f>'WRA Worksheet'!C44</f>
        <v>?</v>
      </c>
      <c r="D44" s="82" t="str">
        <f>'WRA Worksheet'!D44</f>
        <v xml:space="preserve"> </v>
      </c>
    </row>
    <row r="45" spans="1:4" ht="15.95">
      <c r="A45" s="74">
        <v>7.07</v>
      </c>
      <c r="B45" s="75" t="s">
        <v>99</v>
      </c>
      <c r="C45" s="76" t="str">
        <f>'WRA Worksheet'!C45</f>
        <v>?</v>
      </c>
      <c r="D45" s="82" t="str">
        <f>'WRA Worksheet'!D45</f>
        <v xml:space="preserve"> </v>
      </c>
    </row>
    <row r="46" spans="1:4" ht="15.95">
      <c r="A46" s="74">
        <v>7.08</v>
      </c>
      <c r="B46" s="75" t="s">
        <v>100</v>
      </c>
      <c r="C46" s="76" t="str">
        <f>'WRA Worksheet'!C46</f>
        <v>?</v>
      </c>
      <c r="D46" s="82" t="str">
        <f>'WRA Worksheet'!D46</f>
        <v xml:space="preserve"> </v>
      </c>
    </row>
    <row r="47" spans="1:4" ht="15.95">
      <c r="A47" s="74">
        <v>8.01</v>
      </c>
      <c r="B47" s="75" t="s">
        <v>101</v>
      </c>
      <c r="C47" s="76" t="str">
        <f>'WRA Worksheet'!C47</f>
        <v>?</v>
      </c>
      <c r="D47" s="82" t="str">
        <f>'WRA Worksheet'!D47</f>
        <v xml:space="preserve"> </v>
      </c>
    </row>
    <row r="48" spans="1:4" ht="15.95">
      <c r="A48" s="74">
        <v>8.02</v>
      </c>
      <c r="B48" s="75" t="s">
        <v>102</v>
      </c>
      <c r="C48" s="76" t="str">
        <f>'WRA Worksheet'!C48</f>
        <v>?</v>
      </c>
      <c r="D48" s="82" t="str">
        <f>'WRA Worksheet'!D48</f>
        <v xml:space="preserve"> </v>
      </c>
    </row>
    <row r="49" spans="1:4" ht="15.95">
      <c r="A49" s="74">
        <v>8.0299999999999994</v>
      </c>
      <c r="B49" s="75" t="s">
        <v>103</v>
      </c>
      <c r="C49" s="76" t="str">
        <f>'WRA Worksheet'!C49</f>
        <v>?</v>
      </c>
      <c r="D49" s="82" t="str">
        <f>'WRA Worksheet'!D49</f>
        <v xml:space="preserve"> </v>
      </c>
    </row>
    <row r="50" spans="1:4" ht="15.95">
      <c r="A50" s="74">
        <v>8.0399999999999991</v>
      </c>
      <c r="B50" s="75" t="s">
        <v>106</v>
      </c>
      <c r="C50" s="76" t="str">
        <f>'WRA Worksheet'!C50</f>
        <v>?</v>
      </c>
      <c r="D50" s="82" t="str">
        <f>'WRA Worksheet'!D50</f>
        <v xml:space="preserve"> </v>
      </c>
    </row>
    <row r="51" spans="1:4" ht="15.95">
      <c r="A51" s="74">
        <v>8.0500000000000007</v>
      </c>
      <c r="B51" s="67" t="s">
        <v>107</v>
      </c>
      <c r="C51" s="76" t="str">
        <f>'WRA Worksheet'!C51</f>
        <v>?</v>
      </c>
      <c r="D51" s="82" t="str">
        <f>'WRA Worksheet'!D51</f>
        <v xml:space="preserve"> </v>
      </c>
    </row>
    <row r="52" spans="1:4" ht="15.95">
      <c r="A52" s="31"/>
      <c r="B52" s="32" t="s">
        <v>108</v>
      </c>
      <c r="C52" s="145">
        <f>'WRA Worksheet'!D53</f>
        <v>13</v>
      </c>
      <c r="D52" s="145"/>
    </row>
    <row r="53" spans="1:4" ht="15.95">
      <c r="A53" s="33"/>
      <c r="B53" s="34" t="s">
        <v>159</v>
      </c>
      <c r="C53" s="145" t="str" cm="1">
        <f t="array" ref="C53">IF(OR('WRA Worksheet'!C71:D71="yes", 'WRA Worksheet'!C72:D72="yes", 'WRA Worksheet'!C73:D73="yes"),"yes","no")</f>
        <v>no</v>
      </c>
      <c r="D53" s="145"/>
    </row>
    <row r="54" spans="1:4" ht="15.95">
      <c r="A54" s="33"/>
      <c r="B54" s="34" t="s">
        <v>160</v>
      </c>
      <c r="C54" s="145" t="str">
        <f>IF(C53="yes", 'WRA Worksheet'!C74, 'WRA Worksheet'!D54)</f>
        <v>reject</v>
      </c>
      <c r="D54" s="145"/>
    </row>
    <row r="55" spans="1:4" ht="15.95" thickBot="1">
      <c r="A55" s="35"/>
      <c r="B55" s="36"/>
      <c r="C55" s="36"/>
      <c r="D55" s="37"/>
    </row>
    <row r="56" spans="1:4" ht="30.95" thickTop="1">
      <c r="A56" s="38" t="s">
        <v>161</v>
      </c>
      <c r="B56" s="39" t="s">
        <v>162</v>
      </c>
      <c r="C56" s="40" t="s">
        <v>112</v>
      </c>
      <c r="D56" s="37"/>
    </row>
    <row r="57" spans="1:4">
      <c r="A57" s="41" t="s">
        <v>113</v>
      </c>
      <c r="B57" s="42">
        <f>'WRA Worksheet'!C57</f>
        <v>10</v>
      </c>
      <c r="C57" s="43" t="str">
        <f>IF(B57&gt;=2,"yes","no")</f>
        <v>yes</v>
      </c>
      <c r="D57" s="37"/>
    </row>
    <row r="58" spans="1:4">
      <c r="A58" s="41" t="s">
        <v>114</v>
      </c>
      <c r="B58" s="42">
        <f>'WRA Worksheet'!C58</f>
        <v>8</v>
      </c>
      <c r="C58" s="43" t="str">
        <f>IF(B58&gt;=2,"yes","no")</f>
        <v>yes</v>
      </c>
      <c r="D58" s="37"/>
    </row>
    <row r="59" spans="1:4">
      <c r="A59" s="41" t="s">
        <v>115</v>
      </c>
      <c r="B59" s="42">
        <f>'WRA Worksheet'!C59</f>
        <v>11</v>
      </c>
      <c r="C59" s="43" t="str">
        <f>IF(B59&gt;=6,"yes","no")</f>
        <v>yes</v>
      </c>
      <c r="D59" s="37"/>
    </row>
    <row r="60" spans="1:4" ht="15.95" thickBot="1">
      <c r="A60" s="44" t="s">
        <v>116</v>
      </c>
      <c r="B60" s="45">
        <f>'WRA Worksheet'!C60</f>
        <v>29</v>
      </c>
      <c r="C60" s="46" t="str">
        <f>IF(C57="no","no",IF(C58="no","no",IF(C59="no","no","yes")))</f>
        <v>yes</v>
      </c>
      <c r="D60" s="37"/>
    </row>
    <row r="61" spans="1:4" ht="15.95" thickTop="1"/>
  </sheetData>
  <sheetProtection algorithmName="SHA-512" hashValue="OUPP6/JLKjaOreRnDsqedMxLQ5QXL0Eh+Rws3VhK3vD2Gyo6l4J6cu1Tr5oxN4ZoMbAZCxsipXqLcQtAUkOMKQ==" saltValue="SQl0PRYgekQzaekw/tcing==" spinCount="100000" sheet="1" objects="1" scenarios="1" formatCells="0"/>
  <mergeCells count="5">
    <mergeCell ref="A2:B2"/>
    <mergeCell ref="C52:D52"/>
    <mergeCell ref="C53:D53"/>
    <mergeCell ref="C54:D54"/>
    <mergeCell ref="A1: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A353-381C-4CCD-9F7C-6233287381B8}">
  <sheetPr>
    <tabColor theme="0"/>
  </sheetPr>
  <dimension ref="A1:C50"/>
  <sheetViews>
    <sheetView workbookViewId="0">
      <selection activeCell="C15" sqref="C15"/>
    </sheetView>
  </sheetViews>
  <sheetFormatPr defaultColWidth="8.85546875" defaultRowHeight="15"/>
  <cols>
    <col min="1" max="1" width="5" customWidth="1"/>
    <col min="2" max="3" width="49.42578125" customWidth="1"/>
  </cols>
  <sheetData>
    <row r="1" spans="1:3" ht="28.5" customHeight="1">
      <c r="A1" s="47"/>
      <c r="B1" s="48" t="s">
        <v>8</v>
      </c>
      <c r="C1" s="49" t="s">
        <v>9</v>
      </c>
    </row>
    <row r="2" spans="1:3">
      <c r="A2" s="30">
        <v>1.01</v>
      </c>
      <c r="B2" s="50" t="str" cm="1">
        <f t="array" ref="B2:C50">'WRA Worksheet'!F3:G51</f>
        <v>No evidence</v>
      </c>
      <c r="C2" s="51">
        <v>0</v>
      </c>
    </row>
    <row r="3" spans="1:3">
      <c r="A3" s="30">
        <v>1.02</v>
      </c>
      <c r="B3" s="50">
        <v>0</v>
      </c>
      <c r="C3" s="50">
        <v>0</v>
      </c>
    </row>
    <row r="4" spans="1:3">
      <c r="A4" s="30">
        <v>1.03</v>
      </c>
      <c r="B4" s="50">
        <v>0</v>
      </c>
      <c r="C4" s="50">
        <v>0</v>
      </c>
    </row>
    <row r="5" spans="1:3" ht="32.1">
      <c r="A5" s="30">
        <v>2.0099999999999998</v>
      </c>
      <c r="B5" s="52" t="str">
        <v>See attached climate suitability map</v>
      </c>
      <c r="C5" s="53">
        <v>0</v>
      </c>
    </row>
    <row r="6" spans="1:3">
      <c r="A6" s="30">
        <v>2.02</v>
      </c>
      <c r="B6" s="53" t="str">
        <v>See attached climate suitability map</v>
      </c>
      <c r="C6" s="54">
        <v>0</v>
      </c>
    </row>
    <row r="7" spans="1:3">
      <c r="A7" s="30">
        <v>2.0299999999999998</v>
      </c>
      <c r="B7" s="54" t="str">
        <v>Climat suitability doesn't extend past lower SE USA.</v>
      </c>
      <c r="C7" s="53" t="str">
        <v>See attached climate suitability map</v>
      </c>
    </row>
    <row r="8" spans="1:3" ht="15.95">
      <c r="A8" s="30">
        <v>2.04</v>
      </c>
      <c r="B8" s="51" t="str">
        <v>See attached climate suitability map</v>
      </c>
      <c r="C8" s="51">
        <v>0</v>
      </c>
    </row>
    <row r="9" spans="1:3" ht="80.099999999999994">
      <c r="A9" s="30">
        <v>2.0499999999999998</v>
      </c>
      <c r="B9" s="51" t="str">
        <v>Native to South Africa. Introduced to Central America, Australia, and countries north of the native range in Africa (1). Additional occurences in Europe, SE USA, New Zealand, and Asia (2)</v>
      </c>
      <c r="C9" s="53" t="str">
        <v>(1) https://powo.science.kew.org/taxon/urn:lsid:ipni.org:names:207397-1#distributions  (2) https://www.gbif.org/species/5394961</v>
      </c>
    </row>
    <row r="10" spans="1:3" ht="63.95">
      <c r="A10" s="30">
        <v>3.01</v>
      </c>
      <c r="B10" s="51" t="str">
        <v>Described to be naturalized in parts of India (1) and Australia (2)</v>
      </c>
      <c r="C10" s="53" t="str">
        <v>(1) Premkumar, M., &amp; Manikandan, R. (2023). Euryops chrysanthemoides (Asteraceae), naturalized in Tamil Nadu, India. Journal of Non-Timber Forest Products, 29(4), 171–173. https://doi.org/10.54207/bsmps2000-2023-GBV2HB
(2) https://weedsofmelbourne.org/african-bush-daisy-euryops-chrysanthemoides</v>
      </c>
    </row>
    <row r="11" spans="1:3" ht="80.099999999999994">
      <c r="A11" s="30">
        <v>3.02</v>
      </c>
      <c r="B11" s="50" t="str">
        <v xml:space="preserve">Described to be found on roadsides, urban open spaces, and other disturbed areas (1) (2) </v>
      </c>
      <c r="C11" s="53" t="str">
        <v>(1) https://keys.lucidcentral.org/keys/v3/eafrinet/weeds/key/weeds/Media/Html/Euryops_chrysanthemoides_(African_Bush_Daisy).htm (2) https://pmc.ncbi.nlm.nih.gov/articles/PMC8093187/</v>
      </c>
    </row>
    <row r="12" spans="1:3" ht="32.1">
      <c r="A12" s="30">
        <v>3.03</v>
      </c>
      <c r="B12" s="50" t="str">
        <v>No evidence</v>
      </c>
      <c r="C12" s="53">
        <v>0</v>
      </c>
    </row>
    <row r="13" spans="1:3" ht="63.95">
      <c r="A13" s="30">
        <v>3.04</v>
      </c>
      <c r="B13" s="51" t="str">
        <v>Noted as an environmental weed in Queensland, Australia (1). However, not enough supporting evidence found. Answered UNKNOWN</v>
      </c>
      <c r="C13" s="53" t="str">
        <v>(1) https://apps.des.qld.gov.au/species-search/details/?id=29966</v>
      </c>
    </row>
    <row r="14" spans="1:3" ht="32.1">
      <c r="A14" s="30">
        <v>3.05</v>
      </c>
      <c r="B14" s="51" t="str">
        <v>E. abrotanifolius considered weedy (1, 2)</v>
      </c>
      <c r="C14" s="53" t="str">
        <v>(1) https://weedsofmelbourne.org/classification/euryops (2) https://keyserver.lucidcentral.org/weeds/data/media/Html/euryops_abrotanifolius.htm</v>
      </c>
    </row>
    <row r="15" spans="1:3">
      <c r="A15" s="30">
        <v>4.01</v>
      </c>
      <c r="B15" s="50" t="str">
        <v>No evidence</v>
      </c>
      <c r="C15" s="55">
        <v>0</v>
      </c>
    </row>
    <row r="16" spans="1:3" ht="15.95">
      <c r="A16" s="30">
        <v>4.0199999999999996</v>
      </c>
      <c r="B16" s="51" t="str">
        <v>No studies examining allelopathy found</v>
      </c>
      <c r="C16" s="51">
        <v>0</v>
      </c>
    </row>
    <row r="17" spans="1:3" ht="15.95">
      <c r="A17" s="30">
        <v>4.03</v>
      </c>
      <c r="B17" s="51" t="str">
        <v>No evidence</v>
      </c>
      <c r="C17" s="51">
        <v>0</v>
      </c>
    </row>
    <row r="18" spans="1:3" ht="80.099999999999994">
      <c r="A18" s="30">
        <v>4.04</v>
      </c>
      <c r="B18" s="51" t="str">
        <v>Described as being used as a food source for livestock (1). Not enough supporting evidence found. Answered UNKNOWN</v>
      </c>
      <c r="C18" s="51" t="str">
        <v>(1) https://www.selinawamucii.com/plants/asteraceae/euryops-chrysanthemoides/#google_vignette</v>
      </c>
    </row>
    <row r="19" spans="1:3" ht="48">
      <c r="A19" s="30">
        <v>4.05</v>
      </c>
      <c r="B19" s="51" t="str">
        <v>No evidence</v>
      </c>
      <c r="C19" s="51">
        <v>0</v>
      </c>
    </row>
    <row r="20" spans="1:3" ht="63.95">
      <c r="A20" s="30">
        <v>4.0599999999999996</v>
      </c>
      <c r="B20" s="51" t="str">
        <v>No evidence</v>
      </c>
      <c r="C20" s="51">
        <v>0</v>
      </c>
    </row>
    <row r="21" spans="1:3" ht="15.95">
      <c r="A21" s="30">
        <v>4.07</v>
      </c>
      <c r="B21" s="51" t="str">
        <v>Not enough information found</v>
      </c>
      <c r="C21" s="51">
        <v>0</v>
      </c>
    </row>
    <row r="22" spans="1:3" ht="32.1">
      <c r="A22" s="30">
        <v>4.08</v>
      </c>
      <c r="B22" s="51" t="str">
        <v>Not enough information found</v>
      </c>
      <c r="C22" s="53">
        <v>0</v>
      </c>
    </row>
    <row r="23" spans="1:3" ht="48">
      <c r="A23" s="30">
        <v>4.09</v>
      </c>
      <c r="B23" s="51" t="str">
        <v>Prefers full sun (1) (2) (3)</v>
      </c>
      <c r="C23" s="51" t="str">
        <v>(1) https://edis.ifas.ufl.edu/publication/FP220 (2) https://plants.rainbowgardens.biz/12250005/Plant/18580/Sonnenschein_African_Bush_Daisy/ (3) https://pza.sanbi.org/euryops-chrysanthemoides</v>
      </c>
    </row>
    <row r="24" spans="1:3" ht="32.1">
      <c r="A24" s="30">
        <v>4.0999999999999996</v>
      </c>
      <c r="B24" s="51" t="str">
        <v>"can tolerate poor soil conditions but thrives best in soil that is rich in organic matter." (1). Noted to tolerate clay, sand, acidic, slightly alkaline, and loam (2). Noted to tolerate poor soils (3)</v>
      </c>
      <c r="C24" s="51" t="str">
        <v>(1) https://earthone.io/plant/euryops%20chrysanthemoides (2) https://edis.ifas.ufl.edu/publication/FP220 (3) https://pza.sanbi.org/euryops-chrysanthemoides</v>
      </c>
    </row>
    <row r="25" spans="1:3" ht="15.95">
      <c r="A25" s="30">
        <v>4.1100000000000003</v>
      </c>
      <c r="B25" s="51" t="str">
        <v>No evidence</v>
      </c>
      <c r="C25" s="51">
        <v>0</v>
      </c>
    </row>
    <row r="26" spans="1:3" ht="15.95">
      <c r="A26" s="30">
        <v>4.12</v>
      </c>
      <c r="B26" s="51" t="str">
        <v>No evidence</v>
      </c>
      <c r="C26" s="51">
        <v>0</v>
      </c>
    </row>
    <row r="27" spans="1:3" ht="15.95">
      <c r="A27" s="30">
        <v>5.01</v>
      </c>
      <c r="B27" s="51" t="str">
        <v>No evidence</v>
      </c>
      <c r="C27" s="51">
        <v>0</v>
      </c>
    </row>
    <row r="28" spans="1:3" ht="15.95">
      <c r="A28" s="30">
        <v>5.0199999999999996</v>
      </c>
      <c r="B28" s="51" t="str">
        <v>Not of the Poaceae family</v>
      </c>
      <c r="C28" s="51">
        <v>0</v>
      </c>
    </row>
    <row r="29" spans="1:3" ht="15.95">
      <c r="A29" s="30">
        <v>5.03</v>
      </c>
      <c r="B29" s="51" t="str">
        <v>No evidence</v>
      </c>
      <c r="C29" s="51">
        <v>0</v>
      </c>
    </row>
    <row r="30" spans="1:3" ht="15.95">
      <c r="A30" s="30">
        <v>5.04</v>
      </c>
      <c r="B30" s="51" t="str">
        <v>No evidence</v>
      </c>
      <c r="C30" s="51">
        <v>0</v>
      </c>
    </row>
    <row r="31" spans="1:3" ht="27.95">
      <c r="A31" s="30">
        <v>6.01</v>
      </c>
      <c r="B31" s="50" t="str">
        <v>No evidence</v>
      </c>
      <c r="C31" s="51">
        <v>0</v>
      </c>
    </row>
    <row r="32" spans="1:3" ht="48">
      <c r="A32" s="30">
        <v>6.02</v>
      </c>
      <c r="B32" s="51" t="str">
        <v>Propagates by seed (1) (2)</v>
      </c>
      <c r="C32" s="51" t="str">
        <v>(1) https://pza.sanbi.org/euryops-chrysanthemoides (2) https://silverhillseeds.co.za/product/euryops-chrysanthemoides/</v>
      </c>
    </row>
    <row r="33" spans="1:3" ht="48">
      <c r="A33" s="30">
        <v>6.03</v>
      </c>
      <c r="B33" s="51" t="str">
        <v>Spontaneous hybridization observed with E. pectinatus (1), although the hybrid is considered sterile (2). However, this is noted to still potentially propagte through cuttings (2).</v>
      </c>
      <c r="C33" s="51" t="str">
        <v xml:space="preserve">(1) https://www.smgrowers.com/products/plants/plantdisplay.asp?plant_id=624 (2) Gómez Bellver, C., Nualart, N., Ibáñez, N., Burguera, C., Álvarez, H., &amp; López i Pujol, J. (2019). Noves dades per a la flora al·lòctona de Catalunya i del País Valencià. Butlletí de la Institució Catalana d’Història Natural, 83, 23–40. https://doi.org/10.2436/20.1502.01.2
</v>
      </c>
    </row>
    <row r="34" spans="1:3" ht="32.1">
      <c r="A34" s="30">
        <v>6.04</v>
      </c>
      <c r="B34" s="51" t="str">
        <v>Not much information found. Congeners are known to be hermaphroditic (1), but no direct evidence that taxon is self-compatible</v>
      </c>
      <c r="C34" s="51" t="str">
        <v>(1) https://en.jardineriaon.com/euryops.html</v>
      </c>
    </row>
    <row r="35" spans="1:3" ht="15.95">
      <c r="A35" s="30">
        <v>6.05</v>
      </c>
      <c r="B35" s="51" t="str">
        <v>Pollinated by various insects (1). "Euryops chrysanthemoides hosted large individuals of Apis mellifera, small carpenter bee Ceratina sp. and sweat bees Lasioglossum sp. during the rainy season" (2)</v>
      </c>
      <c r="C35" s="51" t="str">
        <v xml:space="preserve">(1) https://greencoverinitiative.com/flowering-plants/euryops-chrysanthemoides-bush-daisy/ (2) Luvonga, E. B. (2015). DIVERSITY AND POLLINATION ACTIVITY OF FLOWER VISITING INSECTS ASSOCIATED WITH AVOCADO ALONG THE SLOPES OF TAITA HILLS IN KENYA. http://34.250.91.188:8080/xmlui/bitstream/handle/123456789/168/Eric%20Bushuru%20Luvonga-Thesis-20-August-2015.pdf?sequence=1&amp;isAllowed=y
</v>
      </c>
    </row>
    <row r="36" spans="1:3" ht="15.95">
      <c r="A36" s="30">
        <v>6.06</v>
      </c>
      <c r="B36" s="51" t="str">
        <v>Described to be able to propagate through cuttings (1), but unclear if this can occur naturally.</v>
      </c>
      <c r="C36" s="51" t="str">
        <v>(1) https://pza.sanbi.org/euryops-chrysanthemoides</v>
      </c>
    </row>
    <row r="37" spans="1:3" ht="15.95">
      <c r="A37" s="30">
        <v>6.07</v>
      </c>
      <c r="B37" s="51" t="str">
        <v>Not enough information found</v>
      </c>
      <c r="C37" s="51">
        <v>0</v>
      </c>
    </row>
    <row r="38" spans="1:3" ht="80.099999999999994">
      <c r="A38" s="30">
        <v>7.01</v>
      </c>
      <c r="B38" s="51" t="str">
        <v>Garden waste noted as a common form of accidental dispersal (1). Taxon commonly found along roads (2)</v>
      </c>
      <c r="C38" s="51" t="str">
        <v xml:space="preserve">(1) Verloove, F., &amp; Alves, P. (2016). New vascular plant records for the western part of the Iberian Peninsula (Portugal and Spain). Colia Botanica Extremadurensis, 10. (2) https://keys.lucidcentral.org/keys/v3/eafrinet/weeds/key/weeds/Media/Html/Euryops_chrysanthemoides_(African_Bush_Daisy).htm 
</v>
      </c>
    </row>
    <row r="39" spans="1:3" ht="32.1">
      <c r="A39" s="30">
        <v>7.02</v>
      </c>
      <c r="B39" s="51" t="str">
        <v>Seeds sold online (1) (2)</v>
      </c>
      <c r="C39" s="51" t="str">
        <v>(1) https://silverhillseeds.co.za/product/euryops-chrysanthemoides/ (2) https://puyaboutique.co.uk/product/euryops-chrysanthemoides/</v>
      </c>
    </row>
    <row r="40" spans="1:3" ht="63.95">
      <c r="A40" s="30">
        <v>7.03</v>
      </c>
      <c r="B40" s="50" t="str">
        <v>Garden waste believed to be a probable form of accidental dispersal (1) (2)</v>
      </c>
      <c r="C40" s="51" t="str">
        <v xml:space="preserve">(1) Verloove, F., &amp; Alves, P. (2016). New vascular plant records for the western part of the Iberian Peninsula (Portugal and Spain). Colia Botanica Extremadurensis, 10. (2) Rolfe, J. (2008). Wellington Botanical Society Bulletin 51.  New exotic plant records and range extensions for naturalised plants in the southern North Island. https://bts.nzpcn.org.nz/site/assets/files/22779/wbs51-2008-31-50-exotics.pdf
</v>
      </c>
    </row>
    <row r="41" spans="1:3" ht="15.95">
      <c r="A41" s="30">
        <v>7.04</v>
      </c>
      <c r="B41" s="51" t="str">
        <v>Seeds described to disperse by wind (1). However, pappus is noted to be absent (2).</v>
      </c>
      <c r="C41" s="51" t="str">
        <v>(1) https://keys.lucidcentral.org/keys/v3/eafrinet/weeds/key/weeds/Media/Html/Euryops_chrysanthemoides_(African_Bush_Daisy).htm (2) https://www.worldfloraonline.org/taxon/wfo-0000037420</v>
      </c>
    </row>
    <row r="42" spans="1:3" ht="15.95">
      <c r="A42" s="30">
        <v>7.05</v>
      </c>
      <c r="B42" s="51" t="str">
        <v>Individual found in New Zealand believed to be spread by water (1). Not enough information to confirm water dispersal.</v>
      </c>
      <c r="C42" s="51" t="str">
        <v xml:space="preserve">(1) Rolfe, J. (2008). Wellington Botanical Society Bulletin 51.  New exotic plant records and range extensions for naturalised plants in the southern North Island. https://bts.nzpcn.org.nz/site/assets/files/22779/wbs51-2008-31-50-exotics.pdf
</v>
      </c>
    </row>
    <row r="43" spans="1:3" ht="15.95">
      <c r="A43" s="30">
        <v>7.06</v>
      </c>
      <c r="B43" s="51" t="str">
        <v>As seeds are small (3.5-5mm long) (1), it is possible seeds are dispersed by birds and other animals externally. However, not enough supporting information found.</v>
      </c>
      <c r="C43" s="51" t="str">
        <v>(1) https://www.worldfloraonline.org/taxon/wfo-0000037420</v>
      </c>
    </row>
    <row r="44" spans="1:3" ht="32.1">
      <c r="A44" s="30">
        <v>7.07</v>
      </c>
      <c r="B44" s="51" t="str">
        <v>As seeds are small (3.5-5mm long) (1), it is possible seeds are dispersed by birds and other animals externally. However, not enough supporting information found.</v>
      </c>
      <c r="C44" s="51" t="str">
        <v>(1) https://www.worldfloraonline.org/taxon/wfo-0000037420</v>
      </c>
    </row>
    <row r="45" spans="1:3" ht="32.1">
      <c r="A45" s="30">
        <v>7.08</v>
      </c>
      <c r="B45" s="50" t="str">
        <v>Not enough information found</v>
      </c>
      <c r="C45" s="51">
        <v>0</v>
      </c>
    </row>
    <row r="46" spans="1:3" ht="48">
      <c r="A46" s="30">
        <v>8.01</v>
      </c>
      <c r="B46" s="50" t="str">
        <v>Not enough information found</v>
      </c>
      <c r="C46" s="51">
        <v>0</v>
      </c>
    </row>
    <row r="47" spans="1:3" ht="48">
      <c r="A47" s="30">
        <v>8.02</v>
      </c>
      <c r="B47" s="51" t="str">
        <v>Not enough information found</v>
      </c>
      <c r="C47" s="51">
        <v>0</v>
      </c>
    </row>
    <row r="48" spans="1:3" ht="48">
      <c r="A48" s="30">
        <v>8.0299999999999994</v>
      </c>
      <c r="B48" s="51" t="str">
        <v>Likely as congeners are shown to be controlled by herbicides effectively (1). However, given no information on taxon, answered UNKNOWN</v>
      </c>
      <c r="C48" s="51" t="str">
        <v>(1) https://www.fs.usda.gov/Internet/FSE_DOCUMENTS/fseprd563047.pdf</v>
      </c>
    </row>
    <row r="49" spans="1:3" ht="48">
      <c r="A49" s="30">
        <v>8.0399999999999991</v>
      </c>
      <c r="B49" s="51" t="str">
        <v>Described to be able to propagate through cuttings (1), but unclear if this can occur naturally.</v>
      </c>
      <c r="C49" s="51" t="str">
        <v>(1) https://pza.sanbi.org/euryops-chrysanthemoides</v>
      </c>
    </row>
    <row r="50" spans="1:3">
      <c r="A50" s="30">
        <v>8.0500000000000007</v>
      </c>
      <c r="B50" s="50" t="str">
        <v>Not enough information found</v>
      </c>
      <c r="C50" s="51">
        <v>0</v>
      </c>
    </row>
  </sheetData>
  <sheetProtection algorithmName="SHA-512" hashValue="HwVsddSKA36z0HQovLp52AHeyUwXIB3BK9O2Nfeb1wc6CSMAX71mBA8zvBTYMnBwR7SnlERXptCmZRxSLLKyAA==" saltValue="5pGpLizWx2P+VsfdacsGS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21a967f-c9b6-4417-8b28-12bf5b07c60b">
      <Terms xmlns="http://schemas.microsoft.com/office/infopath/2007/PartnerControls"/>
    </lcf76f155ced4ddcb4097134ff3c332f>
    <TaxCatchAll xmlns="898990d9-3832-423e-b64c-5c8524f186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21906AFC853A408AD5005C49B5E75E" ma:contentTypeVersion="17" ma:contentTypeDescription="Create a new document." ma:contentTypeScope="" ma:versionID="413b67428e06e4fbe1596370e8681275">
  <xsd:schema xmlns:xsd="http://www.w3.org/2001/XMLSchema" xmlns:xs="http://www.w3.org/2001/XMLSchema" xmlns:p="http://schemas.microsoft.com/office/2006/metadata/properties" xmlns:ns2="f21a967f-c9b6-4417-8b28-12bf5b07c60b" xmlns:ns3="898990d9-3832-423e-b64c-5c8524f186af" targetNamespace="http://schemas.microsoft.com/office/2006/metadata/properties" ma:root="true" ma:fieldsID="c5fcf276c65ab6b33a94e4b45a17df5b" ns2:_="" ns3:_="">
    <xsd:import namespace="f21a967f-c9b6-4417-8b28-12bf5b07c60b"/>
    <xsd:import namespace="898990d9-3832-423e-b64c-5c8524f18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a967f-c9b6-4417-8b28-12bf5b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990d9-3832-423e-b64c-5c8524f186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0cedfe-beb2-4ef3-8cef-26ff56bb9e6e}" ma:internalName="TaxCatchAll" ma:showField="CatchAllData" ma:web="898990d9-3832-423e-b64c-5c8524f186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2C3439-75BE-411A-8E6B-DF10E44BED25}"/>
</file>

<file path=customXml/itemProps2.xml><?xml version="1.0" encoding="utf-8"?>
<ds:datastoreItem xmlns:ds="http://schemas.openxmlformats.org/officeDocument/2006/customXml" ds:itemID="{624714E1-6774-437D-801A-4B8EB940739E}"/>
</file>

<file path=customXml/itemProps3.xml><?xml version="1.0" encoding="utf-8"?>
<ds:datastoreItem xmlns:ds="http://schemas.openxmlformats.org/officeDocument/2006/customXml" ds:itemID="{4C8BE2F9-AD8D-4C2E-853A-9CC179FA29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Wanamaker,Christian E</dc:creator>
  <cp:keywords/>
  <dc:description/>
  <cp:lastModifiedBy>Kim,Seokmin</cp:lastModifiedBy>
  <cp:revision/>
  <dcterms:created xsi:type="dcterms:W3CDTF">2021-06-15T16:34:22Z</dcterms:created>
  <dcterms:modified xsi:type="dcterms:W3CDTF">2025-03-31T20:18:56Z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0x010100BD21906AFC853A408AD5005C49B5E75E</vt:lpwstr>
  </property>
  <property fmtid="{D5CDD505-2E9C-101B-9397-08002B2CF9AE}" pid="3" name="MediaServiceImageTags">
    <vt:lpwstr/>
  </property>
</Properties>
</file>