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kimse\Downloads\"/>
    </mc:Choice>
  </mc:AlternateContent>
  <xr:revisionPtr revIDLastSave="0" documentId="13_ncr:1_{2948F897-F2D2-4103-9427-2C27DB3ED03C}" xr6:coauthVersionLast="47" xr6:coauthVersionMax="47" xr10:uidLastSave="{00000000-0000-0000-0000-000000000000}"/>
  <bookViews>
    <workbookView xWindow="2340" yWindow="2340" windowWidth="26040" windowHeight="13845"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C53" i="3" l="1" a="1"/>
  <c r="C53" i="3" s="1"/>
  <c r="C74" i="1"/>
  <c r="D59" i="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<sst xmlns="http://schemas.openxmlformats.org/spreadsheetml/2006/main" count="338" uniqueCount="166">
  <si>
    <t>Species:</t>
  </si>
  <si>
    <t>Number</t>
  </si>
  <si>
    <t>Question</t>
  </si>
  <si>
    <t>Answer</t>
  </si>
  <si>
    <t>Score</t>
  </si>
  <si>
    <t>Uncertainty</t>
  </si>
  <si>
    <t>Evidence</t>
  </si>
  <si>
    <t>Reference</t>
  </si>
  <si>
    <t>Is the species highly domesticated?</t>
  </si>
  <si>
    <t>Has the species become naturalised where grown?</t>
  </si>
  <si>
    <t>Does the species have weedy races?</t>
  </si>
  <si>
    <t>Species suited to Florida's USDA climate zones (1-low; 2-intermediate; 3-high)
       North Zone: suited to Zones 8, 9
       Central Zone: suited to Zones 9, 10
       South Zone: suited to Zone 10</t>
  </si>
  <si>
    <t>Quality of climate match data (1-low; 2-intermediate; 3-high)</t>
  </si>
  <si>
    <t>Broad climate suitability (environmental versatility)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</si>
  <si>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</si>
  <si>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</si>
  <si>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Naturalized beyond native range</t>
  </si>
  <si>
    <t>Garden/amenity/disturbance weed</t>
  </si>
  <si>
    <t>Weed of agriculture</t>
  </si>
  <si>
    <t>Environmental weed</t>
  </si>
  <si>
    <t>Congeneric weed</t>
  </si>
  <si>
    <t>Produces spines, thorns or burrs</t>
  </si>
  <si>
    <t>Allelopathic</t>
  </si>
  <si>
    <t>Parasitic</t>
  </si>
  <si>
    <t>Unpalatable to grazing animals</t>
  </si>
  <si>
    <t>Toxic to animals</t>
  </si>
  <si>
    <t>Host for recognised pests and pathogens</t>
  </si>
  <si>
    <t>Causes allergies or is otherwise toxic to humans</t>
  </si>
  <si>
    <t>Creates a fire hazard in natural ecosystems</t>
  </si>
  <si>
    <t>Is a shade tolerant plant at some stage of its life cycle</t>
  </si>
  <si>
    <t>Grows on infertile soils (oligotrophic, limerock, or excessively draining soils).  North &amp; Central Zones: infertile soils; South Zone: shallow limerock or Histisols.</t>
  </si>
  <si>
    <t>Climbing or smothering growth habit</t>
  </si>
  <si>
    <t>Forms dense thickets</t>
  </si>
  <si>
    <t>Aquatic</t>
  </si>
  <si>
    <t>Grass</t>
  </si>
  <si>
    <t>Nitrogen fixing woody plant</t>
  </si>
  <si>
    <t>Geophyte</t>
  </si>
  <si>
    <t>Evidence of substantial reproductive failure in native habitat</t>
  </si>
  <si>
    <t>Produces viable seed</t>
  </si>
  <si>
    <t>Hybridizes naturally</t>
  </si>
  <si>
    <t>Self-compatible or apomictic</t>
  </si>
  <si>
    <t>Requires specialist pollinators</t>
  </si>
  <si>
    <t>Reproduction by vegetative propagation</t>
  </si>
  <si>
    <t>Minimum generative time (years)</t>
  </si>
  <si>
    <t>Propagules likely to be dispersed unintentionally (plants growing in heavily trafficked areas)</t>
  </si>
  <si>
    <t>Propagules dispersed intentionally by people</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</si>
  <si>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</si>
  <si>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</si>
  <si>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</si>
  <si>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</si>
  <si>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</si>
  <si>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</si>
  <si>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</si>
  <si>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Evidence that a persistent propagule bank is formed (&gt;1 yr)</t>
  </si>
  <si>
    <t>Well controlled by herbicides</t>
  </si>
  <si>
    <t>Tolerates, or benefits from, mutilation or cultivation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</si>
  <si>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</si>
  <si>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</si>
  <si>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</si>
  <si>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</si>
  <si>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</si>
  <si>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</si>
  <si>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</si>
  <si>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</si>
  <si>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</si>
  <si>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</si>
  <si>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</si>
  <si>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</si>
  <si>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</si>
  <si>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</si>
  <si>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</si>
  <si>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</si>
  <si>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</si>
  <si>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</si>
  <si>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</si>
  <si>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</si>
  <si>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</si>
  <si>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</si>
  <si>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</si>
  <si>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</si>
  <si>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</si>
  <si>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</si>
  <si>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</si>
  <si>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</si>
  <si>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</si>
  <si>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</si>
  <si>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</si>
  <si>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</si>
  <si>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</si>
  <si>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</si>
  <si>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</si>
  <si>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</si>
  <si>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</si>
  <si>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</si>
  <si>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</si>
  <si>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</si>
  <si>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</si>
  <si>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</si>
  <si>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</si>
  <si>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</si>
  <si>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</si>
  <si>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</si>
  <si>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</si>
  <si>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</si>
  <si>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</si>
  <si>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</si>
  <si>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</si>
  <si>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</si>
  <si>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</si>
  <si>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</si>
  <si>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</si>
  <si>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</si>
  <si>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</si>
  <si>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t>Eucalyptus urograndis</t>
  </si>
  <si>
    <r>
      <rPr>
        <sz val="11"/>
        <color rgb="FF000000"/>
        <rFont val="Calibri"/>
        <family val="2"/>
      </rPr>
      <t>Assessment date:</t>
    </r>
    <r>
      <rPr>
        <sz val="11"/>
        <color rgb="FFFF0000"/>
        <rFont val="Calibri"/>
        <family val="2"/>
      </rPr>
      <t xml:space="preserve"> November 20, 2025</t>
    </r>
    <r>
      <rPr>
        <sz val="11"/>
        <color rgb="FF000000"/>
        <rFont val="Calibri"/>
        <family val="2"/>
      </rPr>
      <t xml:space="preserve"> Prepared by Seokmin Kim</t>
    </r>
  </si>
  <si>
    <t>n</t>
  </si>
  <si>
    <t>No evidence</t>
  </si>
  <si>
    <t xml:space="preserve">Not enough information to do climate suitability modelling. </t>
  </si>
  <si>
    <t>Not enough information to do climate suitability modelling. Noted mean annual temperature of distribution ranges is 13-24 degrees Celsius. Is present in subtropical to tropical areas (1). Noted to have the following climate requirements (temp: 18-25 C, 720-1800mm annual precipitation (2)</t>
  </si>
  <si>
    <t>[1] https://www.cabidigitallibrary.org/doi/full/10.1079/cabicompendium.22893 [2] Mencía, F. P. H., do Nascimento Lopes, E. R., &amp; Zanchi, F. B. (2023). Agroclimatic zoning for eucalyptus in the southern mesoregion of Bahia State, Brazil. Pesquisa Florestal Brasileira, 43.</t>
  </si>
  <si>
    <t>Primarily found in tropical to subtropical areas (1). Temperature tolerance is moderate (2)</t>
  </si>
  <si>
    <t>y</t>
  </si>
  <si>
    <t>Noted to require 720-1800mm annual precipitation - 28in - 70in (1)</t>
  </si>
  <si>
    <t>[1]  Mencía, F. P. H., do Nascimento Lopes, E. R., &amp; Zanchi, F. B. (2023). Agroclimatic zoning for eucalyptus in the southern mesoregion of Bahia State, Brazil. Pesquisa Florestal Brasileira, 43.</t>
  </si>
  <si>
    <t xml:space="preserve">E. urograndis is a genetically modified hybrid and therefore
has no natural range. (1) In Espirito Santo, Brazil, hybrids
between E. grandis and E. urophylla are planted as clonal
stands from rooted cuttings. (2) A technique to raise E.
urophylla and E. urophylla X E. grandis vegetatively by
cuttings has been developed in Brazil and the Congo. </t>
  </si>
  <si>
    <t>1. Meskimen, G. &amp; J.K. Francis. Rose Gum Eucalyptus.
http://na.fs.fed.us/pubs/silvics_manual/volume_2/eucalypt
us/grandis.htm. Accessed: 9/8/2010. 2. Ad Hoc Panel of the
Advisory Committee on Technology Innovation, Board on
Science and Technology for International Development,
Commission on International Relations. 1980. Firewood
crops: shrub and tree species for energy production.
National Academy of Sciences. Washington D.C.</t>
  </si>
  <si>
    <t>[1] Meskimen, G. &amp; J.K. Francis. Rose Gum Eucalyptus. [2] da Silva, P. H. M., Bouillet, J. P., &amp; de Paula, R. C. (2016). Assessing the invasive potential of commercial Eucalyptus species in Brazil: Germination and early establishment. Forest Ecology and Management, 374, 129-135.
http://na.fs.fed.us/pubs/silvics_manual/volume_2/eucalypt
us/grandis.htm. Accessed: 9/8/2010.</t>
  </si>
  <si>
    <t>Taxon is a genetically modified hybrid and thus has no natural range. Therefore, any location where it has grown is a non-native range (1). Plant is noted to produce viable seeds, (2). However, unclear if this plant has naturalized in natural areas.</t>
  </si>
  <si>
    <t>1. Eucalyptus cambageana is a principal weed in Australia.
2.a. Eucalyptus diversicolor is an invader in South Africa.
2.b. E. grandis was declared an invader (category 2). 3.
Several Eucalyptus species such as E. populnea, E. pilularis,
E. ferruginear and E. cambageana are listed as principal
weeds in Australia.</t>
  </si>
  <si>
    <t>1. Holm, L. et al. 1979. A Geographical Atlas of World
Weeds. John Wiley and Sons, New York. 2. Henderson, L.
2001. Alien Weeds and Invasive Plants. Agricultural
Research Council. 3. An electronic Atlas of Weeds and
Invasive Species. CD ROM version 1. 1997. Based on the
original work 'A Geographical Atlas of Weeds' by Holm et al.</t>
  </si>
  <si>
    <t>Allelopathic properties shown in experimental settings (1) (2). No field studies found</t>
  </si>
  <si>
    <t>[1] de Souza, M. G. M., Corte, V. B., Werner, E. T., &amp; Franca, H. S. (2024). Allelopathic potential of'Eucalyptus urograndis' on lettuce and Brazilian native forest species of'Cedrela fissilis' Veil. Australian Journal of Crop Science, 18(10), 628-635. [2] DE SOUZA, M. G. M. (2020). Potencial alelopático e composição fitoquímica do híbrido Eucalyptus urograndis.</t>
  </si>
  <si>
    <t>Not enough information found. Contains allelopathic compounds, but no direct evidence found of animals avoiding plant.</t>
  </si>
  <si>
    <t>[1] https://www.aphis.usda.gov/sites/default/files/08_011116rm_ea.pdf [2] https://gsvs.org/blog/dogs-eucalyptus-toxicity-warning-signs/</t>
  </si>
  <si>
    <t>Does not contain any genetic properties that would make the taxon toxic (1). However, other eucalyptus plants contain oils that could cause damage when ingested (2). Answered UNKNOWN</t>
  </si>
  <si>
    <t>Host to subterranean termites (1) (2)</t>
  </si>
  <si>
    <t>[1] Cipriani, V. B., Lima, B. M. D., Jesus, F. P. D., &amp; Garlet, J. (2019). Subterranean termites associated to forest plantations in Southern Amazon, Brazil. Ciência Florestal, 29, 1776-1781. [2] https://www.cabidigitallibrary.org/doi/full/10.1079/cabicompendium.22893</t>
  </si>
  <si>
    <t>Contains essential oils (such as 1,8-cineole) that are highly flammable (1) (2) (3)</t>
  </si>
  <si>
    <t>[1] https://www.praannaturals.com/downloads/msds/SDS-Eucalyptus-Globulus-80-Essential-Oil-EOEUCGLOB80ES22.pdf [2] https://www.nhrorganicoils.com/uploads/20160706135904e_Eucalyptus_Globulus_SDS.pdf [3] sigmaaldrich.com/ZA/en/product/mm/843788</t>
  </si>
  <si>
    <t>Not enough information found on taxon. However, congeners in general require plenty of sun to grow (1) (2)</t>
  </si>
  <si>
    <t>[1] https://www.gardenia.net/guide/eucalyptus-how-to-grow-care [2] https://www.douglascountymg.org/ask-a-master-gardener-eucalyptus/</t>
  </si>
  <si>
    <t>Not enough information found on taxon.</t>
  </si>
  <si>
    <t>Not of the Poaceae family</t>
  </si>
  <si>
    <t>Is a hybrid. No "native habitat"</t>
  </si>
  <si>
    <t>Self pollination does not result in viable pollen or seed (1)</t>
  </si>
  <si>
    <t>[1] https://www.aphis.usda.gov/sites/default/files/08_011116rm_ea.pdf [2] https://www.cabidigitallibrary.org/doi/full/10.1079/cabicompendium.22893</t>
  </si>
  <si>
    <t>Yes. Seeds are shown to be viable (1) (2)</t>
  </si>
  <si>
    <t>[1] da Silva, P. H. M., Bouillet, J. P., &amp; de Paula, R. C. (2016). Assessing the invasive potential of commercial Eucalyptus species in Brazil: Germination and early establishment. Forest Ecology and Management, 374, 129-135.
http://na.fs.fed.us/pubs/silvics_manual/volume_2/eucalypt [2] https://www.cabidigitallibrary.org/doi/full/10.1079/cabicompendium.22893</t>
  </si>
  <si>
    <t>Not enough information found</t>
  </si>
  <si>
    <t xml:space="preserve">No evidence. </t>
  </si>
  <si>
    <t>1. In Espirito Santo, Brazil, hybrids between E. grandis and
E. urophylla are planted as clonal stands from rooted
cuttings. 2. A technique to raise E. urophylla and E.
urophylla X E. grandis vegetatively by cuttings has been
developed in Brazil and the Congo.</t>
  </si>
  <si>
    <t>sold online (1) (2)</t>
  </si>
  <si>
    <t xml:space="preserve">[1] https://nurserylive.com/products/eucalyptus-urograndis-urograndis-1-kg-seeds?srsltid=AfmBOop2gne_GlpyO3F7lu73O_DG4b6d16MG0ngeTxgc6gB5dEpUV_vV [2] https://www.yardflowerplant.com/product/eucalyptus-urograndis-urograndis-0-5-kg-seeds/ </t>
  </si>
  <si>
    <t>[1] https://www.aphis.usda.gov/sites/default/files/08_011116rm_ea.pdf [2] Booth, T. H. (2017). Going nowhere fast: a review of seed dispersal in eucalypts. Australian Journal of Botany, 65(5), 401-410.</t>
  </si>
  <si>
    <t>"Although Eucalyptus seeds is very light and small, it is not adapted to wind dispersal…" (1). Eucalyptus seeds in general can potentially be dispersed by wind, but only along limited distances (&lt;53 meters) (2)</t>
  </si>
  <si>
    <t>No information found regarding potential for seeds to float</t>
  </si>
  <si>
    <t>Possible as seeds are small. No direct information found</t>
  </si>
  <si>
    <t>Not enough information found on the taxon. However, eucalyptus in general are not noted to be dispersed zoochorically (1) (2)</t>
  </si>
  <si>
    <t>[1] Booth, T. H. (2017). Going nowhere fast: a review of seed dispersal in eucalypts. Australian Journal of Botany, 65(5), 401-410. [2]  Southern, S.G. et al. 2004. Review of gene movement by
bats and birds and its potential significance for eucalypt
plantation forestry. Australian Forestry , 67(1): 44-53.</t>
  </si>
  <si>
    <t>Not enough information found. Possible as seeds are small, but direct numbers not found</t>
  </si>
  <si>
    <t>Glyphosate noted to be effective (1)</t>
  </si>
  <si>
    <t>[1] Santos, L. D. T., Meira, R. M. S. A., Ferreira, F. A., Sant’Anna-Santos, B. F., &amp; Ferreira, L. R. (2007). Morphological responses of different eucalypt clones submitted to glyphosate drift. Environmental and experimental botany, 59(1), 11-20.</t>
  </si>
  <si>
    <t>1. Hinchee, M. et al. 2009. Short-rotation woody crops for
bioenergy and biofuels applications. In Vitro Cellular and
Developmental Biology - Plant , 45: 619-629.</t>
  </si>
  <si>
    <t>1. Coppicing produces multiple harvest from crops; E.
urograndis initinal harvest at 3 years, followed by three
coppice rotations.</t>
  </si>
  <si>
    <t>no</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</si>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</sst>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1"/>
      <color rgb="FF000000"/>
      <name val="Calibri"/>
      <family val="2"/>
    </font>
    <font>
      <sz val="10"/>
      <color theme="1"/>
      <name val="Calibri"/>
      <family val="2"/>
    </font>
    <font>
      <sz val="11"/>
      <color rgb="FFFF0000"/>
      <name val="Calibri"/>
      <family val="2"/>
    </font>
    <font>
      <sz val="11"/>
      <color theme="1"/>
      <name val="Calibri"/>
      <family val="2"/>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6" fillId="6" borderId="0" xfId="0" applyFont="1" applyFill="1" applyProtection="1">
      <protection locked="0"/>
    </xf>
    <xf numFmtId="0" fontId="26" fillId="6" borderId="0" xfId="0" applyFont="1" applyFill="1" applyAlignment="1" applyProtection="1">
      <alignment wrapText="1"/>
      <protection locked="0"/>
    </xf>
    <xf numFmtId="0" fontId="28" fillId="0" borderId="0" xfId="0" applyFont="1" applyAlignment="1" applyProtection="1">
      <alignment wrapText="1"/>
      <protection locked="0"/>
    </xf>
    <xf numFmtId="0" fontId="29"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57" zoomScale="125" zoomScaleNormal="125" workbookViewId="0">
      <pane xSplit="1" topLeftCell="B1" activePane="topRight" state="frozen"/>
      <selection pane="topRight" activeCell="F66" sqref="F66"/>
    </sheetView>
  </sheetViews>
  <sheetFormatPr defaultColWidth="9.140625" defaultRowHeight="15" x14ac:dyDescent="0.2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x14ac:dyDescent="0.25">
      <c r="A1" s="27" t="s">
        <v>0</v>
      </c>
      <c r="B1" s="85" t="s">
        <v>113</v>
      </c>
      <c r="C1" s="56"/>
      <c r="D1" s="56"/>
      <c r="E1" s="57"/>
      <c r="F1" s="102" t="s">
        <v>114</v>
      </c>
      <c r="G1" s="56"/>
    </row>
    <row r="2" spans="1:8" s="17" customFormat="1" ht="30.75" customHeight="1" x14ac:dyDescent="0.25">
      <c r="A2" s="18" t="s">
        <v>1</v>
      </c>
      <c r="B2" s="18" t="s">
        <v>2</v>
      </c>
      <c r="C2" s="18" t="s">
        <v>3</v>
      </c>
      <c r="D2" s="18" t="s">
        <v>4</v>
      </c>
      <c r="E2" s="88" t="s">
        <v>5</v>
      </c>
      <c r="F2" s="18" t="s">
        <v>6</v>
      </c>
      <c r="G2" s="18" t="s">
        <v>7</v>
      </c>
      <c r="H2" s="103"/>
    </row>
    <row r="3" spans="1:8" x14ac:dyDescent="0.25">
      <c r="A3" s="66">
        <v>1.01</v>
      </c>
      <c r="B3" s="67" t="s">
        <v>8</v>
      </c>
      <c r="C3" s="56" t="s">
        <v>115</v>
      </c>
      <c r="D3" s="59">
        <f>IF(C3="Y",-3,IF(C3="N",0," "))</f>
        <v>0</v>
      </c>
      <c r="E3" s="57"/>
      <c r="F3" s="99" t="s">
        <v>116</v>
      </c>
      <c r="G3" s="64"/>
    </row>
    <row r="4" spans="1:8" ht="30" x14ac:dyDescent="0.25">
      <c r="A4" s="66">
        <v>1.02</v>
      </c>
      <c r="B4" s="67" t="s">
        <v>9</v>
      </c>
      <c r="C4" s="56"/>
      <c r="D4" s="59" t="str">
        <f>IF(C4="n",VLOOKUP(LUT!C5,LUT!C4:E52,2),IF(C4="y",VLOOKUP(LUT!C5,LUT!C4:E52,3)," "))</f>
        <v xml:space="preserve"> </v>
      </c>
      <c r="E4" s="57"/>
      <c r="F4" s="64"/>
      <c r="G4" s="64"/>
    </row>
    <row r="5" spans="1:8" x14ac:dyDescent="0.25">
      <c r="A5" s="66">
        <v>1.03</v>
      </c>
      <c r="B5" s="67" t="s">
        <v>10</v>
      </c>
      <c r="C5" s="56"/>
      <c r="D5" s="59" t="str">
        <f>IF(C5="Y",1,IF(C5="N",-1," "))</f>
        <v xml:space="preserve"> </v>
      </c>
      <c r="E5" s="57"/>
      <c r="F5" s="64"/>
      <c r="G5" s="64"/>
    </row>
    <row r="6" spans="1:8" ht="105" x14ac:dyDescent="0.25">
      <c r="A6" s="66">
        <v>2.0099999999999998</v>
      </c>
      <c r="B6" s="67" t="s">
        <v>11</v>
      </c>
      <c r="C6" s="56">
        <v>2</v>
      </c>
      <c r="D6" s="60"/>
      <c r="E6" s="57"/>
      <c r="F6" s="99" t="s">
        <v>118</v>
      </c>
      <c r="G6" s="64" t="s">
        <v>119</v>
      </c>
    </row>
    <row r="7" spans="1:8" ht="30" x14ac:dyDescent="0.25">
      <c r="A7" s="66">
        <v>2.02</v>
      </c>
      <c r="B7" s="67" t="s">
        <v>12</v>
      </c>
      <c r="C7" s="56">
        <v>1</v>
      </c>
      <c r="D7" s="60"/>
      <c r="E7" s="57"/>
      <c r="F7" s="58" t="s">
        <v>117</v>
      </c>
    </row>
    <row r="8" spans="1:8" ht="105" x14ac:dyDescent="0.25">
      <c r="A8" s="66">
        <v>2.0299999999999998</v>
      </c>
      <c r="B8" s="67" t="s">
        <v>13</v>
      </c>
      <c r="C8" s="56" t="s">
        <v>115</v>
      </c>
      <c r="D8" s="59">
        <f>IF(C8="y",1,IF(C8="n",0," "))</f>
        <v>0</v>
      </c>
      <c r="E8" s="57"/>
      <c r="F8" s="99" t="s">
        <v>120</v>
      </c>
      <c r="G8" s="64" t="s">
        <v>119</v>
      </c>
    </row>
    <row r="9" spans="1:8" ht="120" x14ac:dyDescent="0.25">
      <c r="A9" s="66">
        <v>2.04</v>
      </c>
      <c r="B9" s="67" t="s">
        <v>14</v>
      </c>
      <c r="C9" s="56" t="s">
        <v>121</v>
      </c>
      <c r="D9" s="59">
        <f>IF(C9="y",1,IF(C9="n",0," "))</f>
        <v>1</v>
      </c>
      <c r="E9" s="57"/>
      <c r="F9" s="99" t="s">
        <v>122</v>
      </c>
      <c r="G9" s="99" t="s">
        <v>123</v>
      </c>
    </row>
    <row r="10" spans="1:8" ht="240" x14ac:dyDescent="0.25">
      <c r="A10" s="66">
        <v>2.0499999999999998</v>
      </c>
      <c r="B10" s="67" t="s">
        <v>15</v>
      </c>
      <c r="C10" s="56" t="s">
        <v>121</v>
      </c>
      <c r="D10" s="60"/>
      <c r="E10" s="57"/>
      <c r="F10" s="56" t="s">
        <v>124</v>
      </c>
      <c r="G10" s="56" t="s">
        <v>125</v>
      </c>
    </row>
    <row r="11" spans="1:8" ht="135" x14ac:dyDescent="0.25">
      <c r="A11" s="66">
        <v>3.01</v>
      </c>
      <c r="B11" s="67" t="s">
        <v>16</v>
      </c>
      <c r="C11" s="56" t="s">
        <v>93</v>
      </c>
      <c r="D11" s="59" t="str">
        <f>IF(C11="n",LOOKUP($C$10,LUT!$I$13:$L$13,LUT!$I$14:$L$14),IF(AND(C11="y",AND($C$6=1,$C$7=1)),2,IF(AND(C11="y",AND($C$6=1,$C$7=2)),1,IF(AND(C11="y",AND($C$6=1,$C$7=3)),1,IF(AND(C11="y",AND($C$6=2,$C$7=1)),2,IF(AND(C11="y",AND($C$6=2,$C$7=2)),2,IF(AND(C11="y",AND($C$6=2,$C$7=3)),1,IF(AND(C11="y",AND($C$6=3,$C$7=1)),2,IF(AND(C11="y",AND($C$6=3,$C$7=2)),2,IF(AND(C11="y",AND($C$6=3,$C$7=3)),2,""))))))))))</f>
        <v/>
      </c>
      <c r="E11" s="57"/>
      <c r="F11" s="58" t="s">
        <v>127</v>
      </c>
      <c r="G11" s="56" t="s">
        <v>126</v>
      </c>
    </row>
    <row r="12" spans="1:8" x14ac:dyDescent="0.25">
      <c r="A12" s="66">
        <v>3.02</v>
      </c>
      <c r="B12" s="67" t="s">
        <v>17</v>
      </c>
      <c r="C12" s="56" t="s">
        <v>115</v>
      </c>
      <c r="D12" s="59">
        <f>IF(C12="n",LOOKUP($C$10,LUT!$I$13:$L$13,LUT!$I$15:$L$15),IF(AND(C12="y",AND($C$6=1,$C$7=1)),2,IF(AND(C12="y",AND($C$6=1,$C$7=2)),1,IF(AND(C12="y",AND($C$6=1,$C$7=3)),1,IF(AND(C12="y",AND($C$6=2,$C$7=1)),2,IF(AND(C12="y",AND($C$6=2,$C$7=2)),2,IF(AND(C12="y",AND($C$6=2,$C$7=3)),1,IF(AND(C12="y",AND($C$6=3,$C$7=1)),2,IF(AND(C12="y",AND($C$6=3,$C$7=2)),2,IF(AND(C12="y",AND($C$6=3,$C$7=3)),2,""))))))))))</f>
        <v>0</v>
      </c>
      <c r="E12" s="57"/>
      <c r="F12" s="101" t="s">
        <v>116</v>
      </c>
      <c r="G12" s="56"/>
    </row>
    <row r="13" spans="1:8" x14ac:dyDescent="0.25">
      <c r="A13" s="66">
        <v>3.03</v>
      </c>
      <c r="B13" s="67" t="s">
        <v>18</v>
      </c>
      <c r="C13" s="56" t="s">
        <v>115</v>
      </c>
      <c r="D13" s="59">
        <f>IF(C13="n",LOOKUP($C$10,LUT!$I$13:$L$13,LUT!$I$15:$L$15),IF(AND(C13="y",AND($C$6=1,$C$7=1)),4,IF(AND(C13="y",AND($C$6=1,$C$7=2)),2,IF(AND(C13="y",AND($C$6=1,$C$7=3)),1,IF(AND(C13="y",AND($C$6=2,$C$7=1)),4,IF(AND(C13="y",AND($C$6=2,$C$7=2)),3,IF(AND(C13="y",AND($C$6=2,$C$7=3)),2,IF(AND(C13="y",AND($C$6=3,$C$7=1)),4,IF(AND(C13="y",AND($C$6=3,$C$7=2)),4,IF(AND(C13="y",AND($C$6=3,$C$7=3)),4,""))))))))))</f>
        <v>0</v>
      </c>
      <c r="E13" s="57"/>
      <c r="F13" s="100" t="s">
        <v>116</v>
      </c>
      <c r="G13" s="64"/>
    </row>
    <row r="14" spans="1:8" x14ac:dyDescent="0.25">
      <c r="A14" s="66">
        <v>3.04</v>
      </c>
      <c r="B14" s="67" t="s">
        <v>19</v>
      </c>
      <c r="C14" s="56" t="s">
        <v>115</v>
      </c>
      <c r="D14" s="59">
        <f>IF(C14="n",LOOKUP($C$10,LUT!$I$13:$L$13,LUT!$I$15:$L$15),IF(AND(C14="y",AND($C$6=1,$C$7=1)),4,IF(AND(C14="y",AND($C$6=1,$C$7=2)),2,IF(AND(C14="y",AND($C$6=1,$C$7=3)),1,IF(AND(C14="y",AND($C$6=2,$C$7=1)),4,IF(AND(C14="y",AND($C$6=2,$C$7=2)),3,IF(AND(C14="y",AND($C$6=2,$C$7=3)),2,IF(AND(C14="y",AND($C$6=3,$C$7=1)),4,IF(AND(C14="y",AND($C$6=3,$C$7=2)),4,IF(AND(C14="y",AND($C$6=3,$C$7=3)),4,""))))))))))</f>
        <v>0</v>
      </c>
      <c r="E14" s="57"/>
      <c r="F14" s="64" t="s">
        <v>116</v>
      </c>
      <c r="G14" s="64"/>
    </row>
    <row r="15" spans="1:8" ht="180" x14ac:dyDescent="0.25">
      <c r="A15" s="66">
        <v>3.05</v>
      </c>
      <c r="B15" s="67" t="s">
        <v>20</v>
      </c>
      <c r="C15" s="56" t="s">
        <v>121</v>
      </c>
      <c r="D15" s="59">
        <f>IF(C15="n",LOOKUP($C$10,LUT!$I$13:$L$13,LUT!$I$15:$L$15),IF(AND(C15="y",AND($C$6=1,$C$7=1)),2,IF(AND(C15="y",AND($C$6=1,$C$7=2)),1,IF(AND(C15="y",AND($C$6=1,$C$7=3)),1,IF(AND(C15="y",AND($C$6=2,$C$7=1)),2,IF(AND(C15="y",AND($C$6=2,$C$7=2)),2,IF(AND(C15="y",AND($C$6=2,$C$7=3)),1,IF(AND(C15="y",AND($C$6=3,$C$7=1)),2,IF(AND(C15="y",AND($C$6=3,$C$7=2)),2,IF(AND(C15="y",AND($C$6=3,$C$7=3)),2,""))))))))))</f>
        <v>2</v>
      </c>
      <c r="E15" s="57"/>
      <c r="F15" s="56" t="s">
        <v>128</v>
      </c>
      <c r="G15" s="64" t="s">
        <v>129</v>
      </c>
    </row>
    <row r="16" spans="1:8" x14ac:dyDescent="0.25">
      <c r="A16" s="66">
        <v>4.01</v>
      </c>
      <c r="B16" s="67" t="s">
        <v>21</v>
      </c>
      <c r="C16" s="56" t="s">
        <v>115</v>
      </c>
      <c r="D16" s="59">
        <f>IF(C16="y",VLOOKUP(LUT!C17,LUT!$C$4:$E$52,3),IF(C16="n",VLOOKUP(LUT!C17,LUT!$C$4:$E$52,2)," "))</f>
        <v>0</v>
      </c>
      <c r="E16" s="57"/>
      <c r="F16" s="64" t="s">
        <v>116</v>
      </c>
      <c r="G16" s="64"/>
    </row>
    <row r="17" spans="1:7" ht="120" x14ac:dyDescent="0.25">
      <c r="A17" s="66">
        <v>4.0199999999999996</v>
      </c>
      <c r="B17" s="67" t="s">
        <v>22</v>
      </c>
      <c r="C17" s="56" t="s">
        <v>93</v>
      </c>
      <c r="D17" s="59" t="str">
        <f>IF(C17="y",VLOOKUP(LUT!C18,LUT!C4:E52,3),IF(C17="n",VLOOKUP(LUT!C18,LUT!C4:E52,2)," "))</f>
        <v xml:space="preserve"> </v>
      </c>
      <c r="E17" s="57"/>
      <c r="F17" s="64" t="s">
        <v>130</v>
      </c>
      <c r="G17" s="64" t="s">
        <v>131</v>
      </c>
    </row>
    <row r="18" spans="1:7" x14ac:dyDescent="0.25">
      <c r="A18" s="66">
        <v>4.03</v>
      </c>
      <c r="B18" s="67" t="s">
        <v>23</v>
      </c>
      <c r="C18" s="56" t="s">
        <v>115</v>
      </c>
      <c r="D18" s="59">
        <f>IF(C18="y",VLOOKUP(LUT!C19,LUT!$C$4:$E$52,3),IF(C18="n",VLOOKUP(LUT!C19,LUT!$C$4:$E$52,2)," "))</f>
        <v>0</v>
      </c>
      <c r="E18" s="57"/>
      <c r="F18" s="64" t="s">
        <v>116</v>
      </c>
      <c r="G18" s="64"/>
    </row>
    <row r="19" spans="1:7" ht="30" x14ac:dyDescent="0.25">
      <c r="A19" s="66">
        <v>4.04</v>
      </c>
      <c r="B19" s="67" t="s">
        <v>24</v>
      </c>
      <c r="C19" s="56" t="s">
        <v>93</v>
      </c>
      <c r="D19" s="59" t="str">
        <f>IF(C19="y",VLOOKUP(LUT!C20,LUT!$C$4:$E$52,3),IF(C19="n",VLOOKUP(LUT!C20,LUT!$C$4:$E$52,2)," "))</f>
        <v xml:space="preserve"> </v>
      </c>
      <c r="E19" s="57"/>
      <c r="F19" s="64" t="s">
        <v>132</v>
      </c>
      <c r="G19" s="64"/>
    </row>
    <row r="20" spans="1:7" ht="75" x14ac:dyDescent="0.25">
      <c r="A20" s="66">
        <v>4.05</v>
      </c>
      <c r="B20" s="67" t="s">
        <v>25</v>
      </c>
      <c r="C20" s="56" t="s">
        <v>93</v>
      </c>
      <c r="D20" s="59" t="str">
        <f>IF(C20="y",VLOOKUP(LUT!C21,LUT!$C$4:$E$52,3),IF(C20="n",VLOOKUP(LUT!C21,LUT!$C$4:$E$52,2)," "))</f>
        <v xml:space="preserve"> </v>
      </c>
      <c r="E20" s="57"/>
      <c r="F20" s="64" t="s">
        <v>134</v>
      </c>
      <c r="G20" s="64" t="s">
        <v>133</v>
      </c>
    </row>
    <row r="21" spans="1:7" ht="105" x14ac:dyDescent="0.25">
      <c r="A21" s="66">
        <v>4.0599999999999996</v>
      </c>
      <c r="B21" s="67" t="s">
        <v>26</v>
      </c>
      <c r="C21" s="56" t="s">
        <v>121</v>
      </c>
      <c r="D21" s="59">
        <f>IF(C21="y",VLOOKUP(LUT!C22,LUT!$C$4:$E$52,3),IF(C21="n",VLOOKUP(LUT!C22,LUT!$C$4:$E$52,2)," "))</f>
        <v>1</v>
      </c>
      <c r="E21" s="57"/>
      <c r="F21" s="64" t="s">
        <v>135</v>
      </c>
      <c r="G21" s="64" t="s">
        <v>136</v>
      </c>
    </row>
    <row r="22" spans="1:7" x14ac:dyDescent="0.25">
      <c r="A22" s="66">
        <v>4.07</v>
      </c>
      <c r="B22" s="67" t="s">
        <v>27</v>
      </c>
      <c r="C22" s="56" t="s">
        <v>115</v>
      </c>
      <c r="D22" s="59">
        <f>IF(C22="y",VLOOKUP(LUT!C23,LUT!$C$4:$E$52,3),IF(C22="n",VLOOKUP(LUT!C23,LUT!$C$4:$E$52,2)," "))</f>
        <v>0</v>
      </c>
      <c r="E22" s="57"/>
      <c r="F22" s="64" t="s">
        <v>116</v>
      </c>
      <c r="G22" s="64"/>
    </row>
    <row r="23" spans="1:7" ht="120" x14ac:dyDescent="0.25">
      <c r="A23" s="66">
        <v>4.08</v>
      </c>
      <c r="B23" s="67" t="s">
        <v>28</v>
      </c>
      <c r="C23" s="56" t="s">
        <v>121</v>
      </c>
      <c r="D23" s="59">
        <f>IF(C23="y",VLOOKUP(LUT!C24,LUT!$C$4:$E$52,3),IF(C23="n",VLOOKUP(LUT!C24,LUT!$C$4:$E$52,2)," "))</f>
        <v>1</v>
      </c>
      <c r="E23" s="57"/>
      <c r="F23" s="64" t="s">
        <v>137</v>
      </c>
      <c r="G23" s="64" t="s">
        <v>138</v>
      </c>
    </row>
    <row r="24" spans="1:7" ht="75" x14ac:dyDescent="0.25">
      <c r="A24" s="66">
        <v>4.09</v>
      </c>
      <c r="B24" s="67" t="s">
        <v>29</v>
      </c>
      <c r="C24" s="56" t="s">
        <v>115</v>
      </c>
      <c r="D24" s="59">
        <f>IF(C24="y",VLOOKUP(LUT!C25,LUT!$C$4:$E$52,3),IF(C24="n",VLOOKUP(LUT!C25,LUT!$C$4:$E$52,2)," "))</f>
        <v>0</v>
      </c>
      <c r="E24" s="57"/>
      <c r="F24" s="64" t="s">
        <v>139</v>
      </c>
      <c r="G24" s="64" t="s">
        <v>140</v>
      </c>
    </row>
    <row r="25" spans="1:7" ht="60" x14ac:dyDescent="0.25">
      <c r="A25" s="66">
        <v>4.0999999999999996</v>
      </c>
      <c r="B25" s="68" t="s">
        <v>30</v>
      </c>
      <c r="C25" s="56" t="s">
        <v>93</v>
      </c>
      <c r="D25" s="59" t="str">
        <f>IF(C25="y",VLOOKUP(LUT!C26,LUT!$C$4:$E$52,3),IF(C25="n",VLOOKUP(LUT!C26,LUT!$C$4:$E$52,2)," "))</f>
        <v xml:space="preserve"> </v>
      </c>
      <c r="E25" s="57"/>
      <c r="F25" s="64" t="s">
        <v>141</v>
      </c>
      <c r="G25" s="64"/>
    </row>
    <row r="26" spans="1:7" x14ac:dyDescent="0.25">
      <c r="A26" s="66">
        <v>4.1100000000000003</v>
      </c>
      <c r="B26" s="67" t="s">
        <v>31</v>
      </c>
      <c r="C26" s="56" t="s">
        <v>115</v>
      </c>
      <c r="D26" s="59">
        <f>IF(C26="y",VLOOKUP(LUT!C27,LUT!$C$4:$E$52,3),IF(C26="n",VLOOKUP(LUT!C27,LUT!$C$4:$E$52,2)," "))</f>
        <v>0</v>
      </c>
      <c r="E26" s="57"/>
      <c r="F26" s="64" t="s">
        <v>116</v>
      </c>
      <c r="G26" s="64"/>
    </row>
    <row r="27" spans="1:7" x14ac:dyDescent="0.25">
      <c r="A27" s="66">
        <v>4.12</v>
      </c>
      <c r="B27" s="67" t="s">
        <v>32</v>
      </c>
      <c r="C27" s="56" t="s">
        <v>115</v>
      </c>
      <c r="D27" s="59">
        <f>IF(C27="y",VLOOKUP(LUT!C28,LUT!$C$4:$E$52,3),IF(C27="n",VLOOKUP(LUT!C28,LUT!$C$4:$E$52,2)," "))</f>
        <v>0</v>
      </c>
      <c r="E27" s="57"/>
      <c r="F27" s="64" t="s">
        <v>116</v>
      </c>
      <c r="G27" s="64"/>
    </row>
    <row r="28" spans="1:7" x14ac:dyDescent="0.25">
      <c r="A28" s="66">
        <v>5.01</v>
      </c>
      <c r="B28" s="67" t="s">
        <v>33</v>
      </c>
      <c r="C28" s="56" t="s">
        <v>115</v>
      </c>
      <c r="D28" s="59">
        <f>IF(C28="y",VLOOKUP(LUT!C29,LUT!$C$4:$E$52,3),IF(C28="n",VLOOKUP(LUT!C29,LUT!$C$4:$E$52,2)," "))</f>
        <v>0</v>
      </c>
      <c r="E28" s="57"/>
      <c r="F28" s="64" t="s">
        <v>116</v>
      </c>
      <c r="G28" s="64"/>
    </row>
    <row r="29" spans="1:7" x14ac:dyDescent="0.25">
      <c r="A29" s="66">
        <v>5.0199999999999996</v>
      </c>
      <c r="B29" s="67" t="s">
        <v>34</v>
      </c>
      <c r="C29" s="56" t="s">
        <v>115</v>
      </c>
      <c r="D29" s="59">
        <f>IF(C29="y",VLOOKUP(LUT!C30,LUT!$C$4:$E$52,3),IF(C29="n",VLOOKUP(LUT!C30,LUT!$C$4:$E$52,2)," "))</f>
        <v>0</v>
      </c>
      <c r="E29" s="57"/>
      <c r="F29" s="64" t="s">
        <v>142</v>
      </c>
      <c r="G29" s="64"/>
    </row>
    <row r="30" spans="1:7" x14ac:dyDescent="0.25">
      <c r="A30" s="66">
        <v>5.03</v>
      </c>
      <c r="B30" s="67" t="s">
        <v>35</v>
      </c>
      <c r="C30" s="56" t="s">
        <v>115</v>
      </c>
      <c r="D30" s="59">
        <f>IF(C30="y",VLOOKUP(LUT!C31,LUT!$C$4:$E$52,3),IF(C30="n",VLOOKUP(LUT!C31,LUT!$C$4:$E$52,2)," "))</f>
        <v>0</v>
      </c>
      <c r="E30" s="57"/>
      <c r="F30" s="64" t="s">
        <v>116</v>
      </c>
      <c r="G30" s="64"/>
    </row>
    <row r="31" spans="1:7" x14ac:dyDescent="0.25">
      <c r="A31" s="66">
        <v>5.04</v>
      </c>
      <c r="B31" s="67" t="s">
        <v>36</v>
      </c>
      <c r="C31" s="56" t="s">
        <v>115</v>
      </c>
      <c r="D31" s="59">
        <f>IF(C31="y",VLOOKUP(LUT!C32,LUT!$C$4:$E$52,3),IF(C31="n",VLOOKUP(LUT!C32,LUT!$C$4:$E$52,2)," "))</f>
        <v>0</v>
      </c>
      <c r="E31" s="57"/>
      <c r="F31" s="64" t="s">
        <v>116</v>
      </c>
      <c r="G31" s="64"/>
    </row>
    <row r="32" spans="1:7" ht="30" x14ac:dyDescent="0.25">
      <c r="A32" s="66">
        <v>6.01</v>
      </c>
      <c r="B32" s="67" t="s">
        <v>37</v>
      </c>
      <c r="C32" s="56" t="s">
        <v>93</v>
      </c>
      <c r="D32" s="59" t="str">
        <f>IF(C32="y",VLOOKUP(LUT!C33,LUT!$C$4:$E$52,3),IF(C32="n",VLOOKUP(LUT!C33,LUT!$C$4:$E$52,2)," "))</f>
        <v xml:space="preserve"> </v>
      </c>
      <c r="E32" s="57"/>
      <c r="F32" s="64" t="s">
        <v>143</v>
      </c>
      <c r="G32" s="64"/>
    </row>
    <row r="33" spans="1:7" ht="135" x14ac:dyDescent="0.25">
      <c r="A33" s="66">
        <v>6.02</v>
      </c>
      <c r="B33" s="67" t="s">
        <v>38</v>
      </c>
      <c r="C33" s="56" t="s">
        <v>121</v>
      </c>
      <c r="D33" s="59">
        <f>IF(C33="y",VLOOKUP(LUT!C34,LUT!$C$4:$E$52,3),IF(C33="n",VLOOKUP(LUT!C34,LUT!$C$4:$E$52,2)," "))</f>
        <v>1</v>
      </c>
      <c r="E33" s="57"/>
      <c r="F33" s="64" t="s">
        <v>146</v>
      </c>
      <c r="G33" s="64" t="s">
        <v>147</v>
      </c>
    </row>
    <row r="34" spans="1:7" x14ac:dyDescent="0.25">
      <c r="A34" s="66">
        <v>6.03</v>
      </c>
      <c r="B34" s="67" t="s">
        <v>39</v>
      </c>
      <c r="C34" s="56" t="s">
        <v>93</v>
      </c>
      <c r="D34" s="59" t="str">
        <f>IF(C34="y",VLOOKUP(LUT!C35,LUT!$C$4:$E$52,3),IF(C34="n",VLOOKUP(LUT!C35,LUT!$C$4:$E$52,2)," "))</f>
        <v xml:space="preserve"> </v>
      </c>
      <c r="E34" s="57"/>
      <c r="F34" s="64" t="s">
        <v>148</v>
      </c>
      <c r="G34" s="64"/>
    </row>
    <row r="35" spans="1:7" ht="75" x14ac:dyDescent="0.25">
      <c r="A35" s="66">
        <v>6.04</v>
      </c>
      <c r="B35" s="67" t="s">
        <v>40</v>
      </c>
      <c r="C35" s="56" t="s">
        <v>115</v>
      </c>
      <c r="D35" s="59">
        <f>IF(C35="y",VLOOKUP(LUT!C36,LUT!$C$4:$E$52,3),IF(C35="n",VLOOKUP(LUT!C36,LUT!$C$4:$E$52,2)," "))</f>
        <v>-1</v>
      </c>
      <c r="E35" s="57"/>
      <c r="F35" s="64" t="s">
        <v>144</v>
      </c>
      <c r="G35" s="64" t="s">
        <v>145</v>
      </c>
    </row>
    <row r="36" spans="1:7" x14ac:dyDescent="0.25">
      <c r="A36" s="66">
        <v>6.05</v>
      </c>
      <c r="B36" s="67" t="s">
        <v>41</v>
      </c>
      <c r="C36" s="56" t="s">
        <v>115</v>
      </c>
      <c r="D36" s="59">
        <f>IF(C36="y",VLOOKUP(LUT!C37,LUT!$C$4:$E$52,3),IF(C36="n",VLOOKUP(LUT!C37,LUT!$C$4:$E$52,2)," "))</f>
        <v>0</v>
      </c>
      <c r="E36" s="57"/>
      <c r="F36" s="64" t="s">
        <v>149</v>
      </c>
      <c r="G36" s="64"/>
    </row>
    <row r="37" spans="1:7" ht="240" x14ac:dyDescent="0.25">
      <c r="A37" s="66">
        <v>6.06</v>
      </c>
      <c r="B37" s="67" t="s">
        <v>42</v>
      </c>
      <c r="C37" s="56" t="s">
        <v>121</v>
      </c>
      <c r="D37" s="59">
        <f>IF(C37="y",VLOOKUP(LUT!C38,LUT!$C$4:$E$52,3),IF(C37="n",VLOOKUP(LUT!C38,LUT!$C$4:$E$52,2)," "))</f>
        <v>1</v>
      </c>
      <c r="E37" s="57"/>
      <c r="F37" s="64" t="s">
        <v>150</v>
      </c>
      <c r="G37" s="56" t="s">
        <v>125</v>
      </c>
    </row>
    <row r="38" spans="1:7" x14ac:dyDescent="0.25">
      <c r="A38" s="66">
        <v>6.07</v>
      </c>
      <c r="B38" s="67" t="s">
        <v>43</v>
      </c>
      <c r="C38" s="84" t="s">
        <v>93</v>
      </c>
      <c r="D38" s="59" t="str">
        <f>IF(C38="1 or fewer",1,IF(C38="2 or 3",0,IF(C38&gt;="4 or more",-1," ")))</f>
        <v xml:space="preserve"> </v>
      </c>
      <c r="E38" s="57"/>
      <c r="F38" s="64" t="s">
        <v>148</v>
      </c>
      <c r="G38" s="64"/>
    </row>
    <row r="39" spans="1:7" ht="45" x14ac:dyDescent="0.25">
      <c r="A39" s="66">
        <v>7.01</v>
      </c>
      <c r="B39" s="67" t="s">
        <v>44</v>
      </c>
      <c r="C39" s="56" t="s">
        <v>115</v>
      </c>
      <c r="D39" s="59">
        <f>IF(C39="y",VLOOKUP(LUT!C40,LUT!$C$4:$E$52,3),IF(C39="n",VLOOKUP(LUT!C40,LUT!$C$4:$E$52,2)," "))</f>
        <v>-1</v>
      </c>
      <c r="E39" s="57"/>
      <c r="F39" s="101" t="s">
        <v>116</v>
      </c>
      <c r="G39" s="56"/>
    </row>
    <row r="40" spans="1:7" ht="120" x14ac:dyDescent="0.25">
      <c r="A40" s="66">
        <v>7.02</v>
      </c>
      <c r="B40" s="67" t="s">
        <v>45</v>
      </c>
      <c r="C40" s="56" t="s">
        <v>121</v>
      </c>
      <c r="D40" s="59">
        <f>IF(C40="y",VLOOKUP(LUT!C41,LUT!$C$4:$E$52,3),IF(C40="n",VLOOKUP(LUT!C41,LUT!$C$4:$E$52,2)," "))</f>
        <v>1</v>
      </c>
      <c r="E40" s="57"/>
      <c r="F40" s="64" t="s">
        <v>151</v>
      </c>
      <c r="G40" s="64" t="s">
        <v>152</v>
      </c>
    </row>
    <row r="41" spans="1:7" ht="30" x14ac:dyDescent="0.25">
      <c r="A41" s="66">
        <v>7.03</v>
      </c>
      <c r="B41" s="67" t="s">
        <v>46</v>
      </c>
      <c r="C41" s="56" t="s">
        <v>115</v>
      </c>
      <c r="D41" s="59">
        <f>IF(C41="y",VLOOKUP(LUT!C42,LUT!$C$4:$E$52,3),IF(C41="n",VLOOKUP(LUT!C42,LUT!$C$4:$E$52,2)," "))</f>
        <v>-1</v>
      </c>
      <c r="E41" s="57"/>
      <c r="F41" s="64" t="s">
        <v>116</v>
      </c>
      <c r="G41" s="64"/>
    </row>
    <row r="42" spans="1:7" ht="90" x14ac:dyDescent="0.25">
      <c r="A42" s="66">
        <v>7.04</v>
      </c>
      <c r="B42" s="67" t="s">
        <v>47</v>
      </c>
      <c r="C42" s="56" t="s">
        <v>115</v>
      </c>
      <c r="D42" s="59">
        <f>IF(C42="y",VLOOKUP(LUT!C43,LUT!$C$4:$E$52,3),IF(C42="n",VLOOKUP(LUT!C43,LUT!$C$4:$E$52,2)," "))</f>
        <v>-1</v>
      </c>
      <c r="E42" s="57"/>
      <c r="F42" s="64" t="s">
        <v>154</v>
      </c>
      <c r="G42" s="64" t="s">
        <v>153</v>
      </c>
    </row>
    <row r="43" spans="1:7" x14ac:dyDescent="0.25">
      <c r="A43" s="66">
        <v>7.05</v>
      </c>
      <c r="B43" s="67" t="s">
        <v>48</v>
      </c>
      <c r="C43" s="56" t="s">
        <v>93</v>
      </c>
      <c r="D43" s="59" t="str">
        <f>IF(C43="y",VLOOKUP(LUT!C44,LUT!$C$4:$E$52,3),IF(C43="n",VLOOKUP(LUT!C44,LUT!$C$4:$E$52,2)," "))</f>
        <v xml:space="preserve"> </v>
      </c>
      <c r="E43" s="57"/>
      <c r="F43" s="64" t="s">
        <v>155</v>
      </c>
      <c r="G43" s="64"/>
    </row>
    <row r="44" spans="1:7" x14ac:dyDescent="0.25">
      <c r="A44" s="66">
        <v>7.06</v>
      </c>
      <c r="B44" s="67" t="s">
        <v>49</v>
      </c>
      <c r="C44" s="56" t="s">
        <v>115</v>
      </c>
      <c r="D44" s="59">
        <f>IF(C44="y",VLOOKUP(LUT!C45,LUT!$C$4:$E$52,3),IF(C44="n",VLOOKUP(LUT!C45,LUT!$C$4:$E$52,2)," "))</f>
        <v>-1</v>
      </c>
      <c r="E44" s="57"/>
      <c r="F44" s="64" t="s">
        <v>116</v>
      </c>
      <c r="G44" s="64"/>
    </row>
    <row r="45" spans="1:7" ht="30" x14ac:dyDescent="0.25">
      <c r="A45" s="66">
        <v>7.07</v>
      </c>
      <c r="B45" s="67" t="s">
        <v>50</v>
      </c>
      <c r="C45" s="56" t="s">
        <v>93</v>
      </c>
      <c r="D45" s="59" t="str">
        <f>IF(C45="y",VLOOKUP(LUT!C46,LUT!$C$4:$E$52,3),IF(C45="n",VLOOKUP(LUT!C46,LUT!$C$4:$E$52,2)," "))</f>
        <v xml:space="preserve"> </v>
      </c>
      <c r="E45" s="57"/>
      <c r="F45" s="64" t="s">
        <v>156</v>
      </c>
      <c r="G45" s="64"/>
    </row>
    <row r="46" spans="1:7" ht="135" x14ac:dyDescent="0.25">
      <c r="A46" s="66">
        <v>7.08</v>
      </c>
      <c r="B46" s="67" t="s">
        <v>51</v>
      </c>
      <c r="C46" s="56" t="s">
        <v>115</v>
      </c>
      <c r="D46" s="59">
        <f>IF(C46="y",VLOOKUP(LUT!C47,LUT!$C$4:$E$52,3),IF(C46="n",VLOOKUP(LUT!C47,LUT!$C$4:$E$52,2)," "))</f>
        <v>-1</v>
      </c>
      <c r="E46" s="57"/>
      <c r="F46" s="64" t="s">
        <v>157</v>
      </c>
      <c r="G46" s="64" t="s">
        <v>158</v>
      </c>
    </row>
    <row r="47" spans="1:7" ht="30" x14ac:dyDescent="0.25">
      <c r="A47" s="66">
        <v>8.01</v>
      </c>
      <c r="B47" s="67" t="s">
        <v>52</v>
      </c>
      <c r="C47" s="56" t="s">
        <v>93</v>
      </c>
      <c r="D47" s="59" t="str">
        <f>IF(C47="y",VLOOKUP(LUT!C48,LUT!$C$4:$E$52,3),IF(C47="n",VLOOKUP(LUT!C48,LUT!$C$4:$E$52,2)," "))</f>
        <v xml:space="preserve"> </v>
      </c>
      <c r="E47" s="57"/>
      <c r="F47" s="64" t="s">
        <v>159</v>
      </c>
      <c r="G47" s="64"/>
    </row>
    <row r="48" spans="1:7" ht="30" x14ac:dyDescent="0.25">
      <c r="A48" s="66">
        <v>8.02</v>
      </c>
      <c r="B48" s="67" t="s">
        <v>53</v>
      </c>
      <c r="C48" s="56" t="s">
        <v>93</v>
      </c>
      <c r="D48" s="59" t="str">
        <f>IF(C48="y",VLOOKUP(LUT!C49,LUT!$C$4:$E$52,3),IF(C48="n",VLOOKUP(LUT!C49,LUT!$C$4:$E$52,2)," "))</f>
        <v xml:space="preserve"> </v>
      </c>
      <c r="E48" s="57"/>
      <c r="F48" s="64" t="s">
        <v>148</v>
      </c>
      <c r="G48" s="64"/>
    </row>
    <row r="49" spans="1:7" ht="90" x14ac:dyDescent="0.25">
      <c r="A49" s="66">
        <v>8.0299999999999994</v>
      </c>
      <c r="B49" s="67" t="s">
        <v>54</v>
      </c>
      <c r="C49" s="56" t="s">
        <v>121</v>
      </c>
      <c r="D49" s="59">
        <f>IF(C49="y",VLOOKUP(LUT!C50,LUT!$C$4:$E$52,3),IF(C49="n",VLOOKUP(LUT!C50,LUT!$C$4:$E$52,2)," "))</f>
        <v>-1</v>
      </c>
      <c r="E49" s="57"/>
      <c r="F49" s="64" t="s">
        <v>160</v>
      </c>
      <c r="G49" s="64" t="s">
        <v>161</v>
      </c>
    </row>
    <row r="50" spans="1:7" ht="75" x14ac:dyDescent="0.25">
      <c r="A50" s="66">
        <v>8.0399999999999991</v>
      </c>
      <c r="B50" s="67" t="s">
        <v>55</v>
      </c>
      <c r="C50" s="56" t="s">
        <v>121</v>
      </c>
      <c r="D50" s="59">
        <f>IF(C50="y",VLOOKUP(LUT!C51,LUT!$C$4:$E$52,3),IF(C50="n",VLOOKUP(LUT!C51,LUT!$C$4:$E$52,2)," "))</f>
        <v>1</v>
      </c>
      <c r="E50" s="57"/>
      <c r="F50" s="64" t="s">
        <v>163</v>
      </c>
      <c r="G50" s="56" t="s">
        <v>162</v>
      </c>
    </row>
    <row r="51" spans="1:7" x14ac:dyDescent="0.25">
      <c r="A51" s="66">
        <v>8.0500000000000007</v>
      </c>
      <c r="B51" s="67" t="s">
        <v>56</v>
      </c>
      <c r="C51" s="56" t="s">
        <v>93</v>
      </c>
      <c r="D51" s="59" t="str">
        <f>IF(C51="y",VLOOKUP(LUT!C52,LUT!$C$4:$E$52,3),IF(C51="n",VLOOKUP(LUT!C52,LUT!$C$4:$E$52,2)," "))</f>
        <v xml:space="preserve"> </v>
      </c>
      <c r="E51" s="57"/>
      <c r="F51" s="64" t="s">
        <v>148</v>
      </c>
      <c r="G51" s="64"/>
    </row>
    <row r="52" spans="1:7" ht="15.75" thickBot="1" x14ac:dyDescent="0.3">
      <c r="A52" s="87"/>
      <c r="B52" s="86"/>
      <c r="C52" s="56"/>
      <c r="D52" s="56"/>
      <c r="E52" s="57"/>
      <c r="F52" s="56"/>
      <c r="G52" s="56"/>
    </row>
    <row r="53" spans="1:7" ht="29.25" customHeight="1" thickTop="1" x14ac:dyDescent="0.25">
      <c r="A53" s="56"/>
      <c r="B53" s="56"/>
      <c r="C53" s="69" t="s">
        <v>57</v>
      </c>
      <c r="D53" s="61">
        <f>SUM(D3:D51)</f>
        <v>2</v>
      </c>
      <c r="E53" s="62"/>
      <c r="F53" s="56"/>
      <c r="G53" s="56"/>
    </row>
    <row r="54" spans="1:7" ht="33" customHeight="1" thickBot="1" x14ac:dyDescent="0.3">
      <c r="A54" s="56"/>
      <c r="B54" s="56"/>
      <c r="C54" s="70" t="s">
        <v>58</v>
      </c>
      <c r="D54" s="21" t="str">
        <f>IF(E60="no","more info needed",IF(D53&lt;1,"accept",IF(D53&gt;6,"reject","evaluate further")))</f>
        <v>evaluate further</v>
      </c>
      <c r="E54" s="62"/>
      <c r="F54" s="56"/>
      <c r="G54" s="56"/>
    </row>
    <row r="55" spans="1:7" ht="16.5" thickTop="1" thickBot="1" x14ac:dyDescent="0.3">
      <c r="A55" s="56"/>
      <c r="B55" s="56"/>
      <c r="C55" s="56"/>
      <c r="D55" s="56"/>
      <c r="E55" s="57"/>
      <c r="F55" s="56"/>
      <c r="G55" s="56"/>
    </row>
    <row r="56" spans="1:7" ht="46.5" thickTop="1" thickBot="1" x14ac:dyDescent="0.3">
      <c r="A56" s="56"/>
      <c r="B56" s="22" t="s">
        <v>59</v>
      </c>
      <c r="C56" s="23" t="s">
        <v>60</v>
      </c>
      <c r="D56" s="19" t="s">
        <v>61</v>
      </c>
      <c r="E56" s="62"/>
      <c r="F56" s="63"/>
      <c r="G56" s="56"/>
    </row>
    <row r="57" spans="1:7" ht="15.75" thickTop="1" x14ac:dyDescent="0.25">
      <c r="A57" s="56"/>
      <c r="B57" s="28" t="s">
        <v>62</v>
      </c>
      <c r="C57" s="24">
        <f>COUNTIF(C3:C15, "y")+COUNTIF(C3:C15, "n")+COUNTIF(C6:C7, "1")+COUNTIF(C6:C7, "2")+COUNTIF(C6:C7, "3")</f>
        <v>10</v>
      </c>
      <c r="D57" s="20" t="str">
        <f>IF(C57&gt;=2,"yes","no")</f>
        <v>yes</v>
      </c>
      <c r="E57" s="62"/>
      <c r="F57" s="56"/>
      <c r="G57" s="56"/>
    </row>
    <row r="58" spans="1:7" x14ac:dyDescent="0.25">
      <c r="A58" s="56"/>
      <c r="B58" s="29" t="s">
        <v>63</v>
      </c>
      <c r="C58" s="24">
        <f>COUNTIF(C16:C27,"y")+COUNTIF(C16:C27,"n")</f>
        <v>8</v>
      </c>
      <c r="D58" s="20" t="str">
        <f>IF(C58&gt;=2,"yes","no")</f>
        <v>yes</v>
      </c>
      <c r="E58" s="62"/>
      <c r="F58" s="56"/>
      <c r="G58" s="56"/>
    </row>
    <row r="59" spans="1:7" x14ac:dyDescent="0.25">
      <c r="A59" s="56"/>
      <c r="B59" s="28" t="s">
        <v>64</v>
      </c>
      <c r="C59" s="24">
        <f>COUNTIF(C28:C51,"y")+COUNTIF(C28:C51, "n")+COUNT(C28:C51)</f>
        <v>16</v>
      </c>
      <c r="D59" s="20" t="str">
        <f>IF(C59&gt;=6,"yes","no")</f>
        <v>yes</v>
      </c>
      <c r="E59" s="62"/>
      <c r="F59" s="56"/>
      <c r="G59" s="56"/>
    </row>
    <row r="60" spans="1:7" ht="15.75" thickBot="1" x14ac:dyDescent="0.3">
      <c r="A60" s="56"/>
      <c r="B60" s="25" t="s">
        <v>65</v>
      </c>
      <c r="C60" s="26">
        <f>SUM(C57:C59)</f>
        <v>34</v>
      </c>
      <c r="D60" s="21" t="str">
        <f>IF(D57="no","no",IF(D58="no","no",IF(D59="no","no","yes")))</f>
        <v>yes</v>
      </c>
      <c r="E60" s="62"/>
      <c r="F60" s="56"/>
      <c r="G60" s="56"/>
    </row>
    <row r="61" spans="1:7" ht="15.75" thickTop="1" x14ac:dyDescent="0.25">
      <c r="A61" s="56"/>
      <c r="B61" s="56"/>
      <c r="C61" s="56"/>
      <c r="D61" s="56"/>
      <c r="E61" s="57"/>
      <c r="F61" s="56"/>
      <c r="G61" s="56"/>
    </row>
    <row r="62" spans="1:7" x14ac:dyDescent="0.25">
      <c r="A62" s="56"/>
      <c r="B62" s="56"/>
      <c r="C62" s="56"/>
      <c r="D62" s="56"/>
      <c r="E62" s="57"/>
      <c r="F62" s="56"/>
      <c r="G62" s="56"/>
    </row>
    <row r="63" spans="1:7" ht="15.75" thickBot="1" x14ac:dyDescent="0.3">
      <c r="A63" s="56"/>
      <c r="B63" s="108" t="s">
        <v>66</v>
      </c>
      <c r="C63" s="108"/>
      <c r="D63" s="108"/>
      <c r="E63" s="62"/>
      <c r="F63" s="56"/>
      <c r="G63" s="56"/>
    </row>
    <row r="64" spans="1:7" ht="15.75" thickBot="1" x14ac:dyDescent="0.3">
      <c r="A64" s="56"/>
      <c r="B64" s="109" t="s">
        <v>67</v>
      </c>
      <c r="C64" s="110"/>
      <c r="D64" s="111"/>
      <c r="E64" s="62"/>
      <c r="F64" s="56"/>
      <c r="G64" s="56"/>
    </row>
    <row r="65" spans="1:7" x14ac:dyDescent="0.25">
      <c r="A65" s="56">
        <v>9.01</v>
      </c>
      <c r="B65" s="71" t="s">
        <v>68</v>
      </c>
      <c r="C65" s="112" t="s">
        <v>164</v>
      </c>
      <c r="D65" s="113"/>
      <c r="E65" s="62"/>
      <c r="F65" s="56"/>
      <c r="G65" s="56"/>
    </row>
    <row r="66" spans="1:7" x14ac:dyDescent="0.25">
      <c r="A66" s="56">
        <v>9.02</v>
      </c>
      <c r="B66" s="71" t="s">
        <v>69</v>
      </c>
      <c r="C66" s="114" t="s">
        <v>164</v>
      </c>
      <c r="D66" s="115"/>
      <c r="E66" s="62"/>
      <c r="F66" s="56"/>
      <c r="G66" s="56"/>
    </row>
    <row r="67" spans="1:7" x14ac:dyDescent="0.25">
      <c r="A67" s="56">
        <v>9.0299999999999994</v>
      </c>
      <c r="B67" s="71" t="s">
        <v>70</v>
      </c>
      <c r="C67" s="106" t="s">
        <v>164</v>
      </c>
      <c r="D67" s="107"/>
      <c r="E67" s="62"/>
      <c r="F67" s="56"/>
      <c r="G67" s="56"/>
    </row>
    <row r="68" spans="1:7" x14ac:dyDescent="0.25">
      <c r="A68" s="56">
        <v>9.0399999999999991</v>
      </c>
      <c r="B68" s="71" t="s">
        <v>71</v>
      </c>
      <c r="C68" s="106" t="s">
        <v>164</v>
      </c>
      <c r="D68" s="107"/>
      <c r="E68" s="62"/>
      <c r="F68" s="56"/>
      <c r="G68" s="56"/>
    </row>
    <row r="69" spans="1:7" x14ac:dyDescent="0.25">
      <c r="A69" s="56">
        <v>9.0500000000000007</v>
      </c>
      <c r="B69" s="71" t="s">
        <v>72</v>
      </c>
      <c r="C69" s="106" t="s">
        <v>93</v>
      </c>
      <c r="D69" s="107"/>
      <c r="E69" s="62"/>
      <c r="F69" s="56"/>
      <c r="G69" s="56"/>
    </row>
    <row r="70" spans="1:7" x14ac:dyDescent="0.25">
      <c r="A70" s="56">
        <v>9.06</v>
      </c>
      <c r="B70" s="71" t="s">
        <v>73</v>
      </c>
      <c r="C70" s="106" t="s">
        <v>164</v>
      </c>
      <c r="D70" s="107"/>
      <c r="E70" s="62"/>
      <c r="F70" s="56"/>
      <c r="G70" s="56"/>
    </row>
    <row r="71" spans="1:7" x14ac:dyDescent="0.25">
      <c r="A71" s="56">
        <v>9.07</v>
      </c>
      <c r="B71" s="71" t="s">
        <v>74</v>
      </c>
      <c r="C71" s="94" t="s">
        <v>165</v>
      </c>
      <c r="D71" s="97" t="str">
        <f>IF(C71="yes", IF(OR(C65="?", C66="?", C67="no", C67="?"), "eval.", IF(AND(C65="yes", C66="yes", C67="yes"), "reject", IF(OR(C65="no", C66="no"), "accept", " ")))," ")</f>
        <v>eval.</v>
      </c>
      <c r="E71" s="62"/>
      <c r="F71" s="56"/>
      <c r="G71" s="56"/>
    </row>
    <row r="72" spans="1:7" x14ac:dyDescent="0.25">
      <c r="A72" s="56">
        <v>9.08</v>
      </c>
      <c r="B72" s="71" t="s">
        <v>75</v>
      </c>
      <c r="C72" s="92" t="s">
        <v>164</v>
      </c>
      <c r="D72" s="89" t="str">
        <f>IF(C71="yes","STOP",IF(C72="yes",IF(C68="no","accept",IF(AND(C68="yes",OR(C69="yes",C70="yes")),"reject",IF(OR(C68="?",C69="?",C70="?",C69="no",C70="no"),"eval.",""))), ""))</f>
        <v>STOP</v>
      </c>
      <c r="E72" s="62"/>
      <c r="F72" s="56"/>
      <c r="G72" s="56"/>
    </row>
    <row r="73" spans="1:7" ht="15.75" thickBot="1" x14ac:dyDescent="0.3">
      <c r="A73" s="56">
        <v>9.09</v>
      </c>
      <c r="B73" s="91" t="s">
        <v>76</v>
      </c>
      <c r="C73" s="93" t="s">
        <v>164</v>
      </c>
      <c r="D73" s="90" t="str">
        <f>IF(OR(C71="yes",C72="yes"),"STOP",IF(C73="yes",IF(AND(LUT!I26="accept",LUT!I27="accept"),"accept",IF(AND(LUT!I26="eval.",LUT!I27="eval."),"eval.",IF(OR(LUT!I26="reject",LUT!I27="reject"),"reject",""))),""))</f>
        <v>STOP</v>
      </c>
      <c r="E73" s="62"/>
      <c r="F73" s="56"/>
      <c r="G73" s="56"/>
    </row>
    <row r="74" spans="1:7" ht="15.75" thickBot="1" x14ac:dyDescent="0.3">
      <c r="A74" s="56"/>
      <c r="B74" s="72" t="s">
        <v>77</v>
      </c>
      <c r="C74" s="104" t="str">
        <f>IF(OR(D71="accept", D72="accept", D73="accept"), "Accept", IF(OR(D71="eval.", D72="eval.", D73="eval."), "Evaluate Further", IF(OR(D71="reject", D72="reject",D73="reject"), "Reject", "")))</f>
        <v>Evaluate Further</v>
      </c>
      <c r="D74" s="105"/>
      <c r="E74" s="62"/>
      <c r="F74" s="56"/>
      <c r="G74" s="56"/>
    </row>
    <row r="75" spans="1:7" x14ac:dyDescent="0.25">
      <c r="A75" s="56"/>
      <c r="B75" s="64"/>
      <c r="C75" s="64"/>
      <c r="D75" s="56"/>
      <c r="E75" s="57"/>
      <c r="F75" s="56"/>
      <c r="G75" s="56"/>
    </row>
    <row r="76" spans="1:7" x14ac:dyDescent="0.25">
      <c r="A76" s="56"/>
      <c r="B76" s="64"/>
      <c r="C76" s="64"/>
      <c r="D76" s="56"/>
      <c r="E76" s="57"/>
      <c r="F76" s="56"/>
      <c r="G76" s="56"/>
    </row>
    <row r="77" spans="1:7" x14ac:dyDescent="0.25">
      <c r="A77" s="56"/>
      <c r="B77" s="64"/>
      <c r="C77" s="64"/>
      <c r="D77" s="56"/>
      <c r="E77" s="57"/>
      <c r="F77" s="56"/>
      <c r="G77" s="56"/>
    </row>
    <row r="78" spans="1:7" x14ac:dyDescent="0.25">
      <c r="A78" s="56"/>
      <c r="B78" s="64"/>
      <c r="C78" s="64"/>
      <c r="D78" s="56"/>
      <c r="E78" s="57"/>
      <c r="F78" s="56"/>
      <c r="G78" s="56"/>
    </row>
    <row r="79" spans="1:7" x14ac:dyDescent="0.25">
      <c r="A79" s="56"/>
      <c r="B79" s="64"/>
      <c r="C79" s="64"/>
      <c r="D79" s="56"/>
      <c r="E79" s="57"/>
      <c r="F79" s="56"/>
      <c r="G79" s="56"/>
    </row>
    <row r="80" spans="1:7" x14ac:dyDescent="0.25">
      <c r="A80" s="56"/>
      <c r="B80" s="64"/>
      <c r="C80" s="64"/>
      <c r="D80" s="56"/>
      <c r="E80" s="57"/>
      <c r="F80" s="56"/>
      <c r="G80" s="56"/>
    </row>
    <row r="81" spans="1:7" x14ac:dyDescent="0.25">
      <c r="A81" s="56"/>
      <c r="B81" s="64"/>
      <c r="C81" s="64"/>
      <c r="D81" s="56"/>
      <c r="E81" s="57"/>
      <c r="F81" s="56"/>
      <c r="G81" s="56"/>
    </row>
    <row r="82" spans="1:7" x14ac:dyDescent="0.25">
      <c r="A82" s="56"/>
      <c r="B82" s="64"/>
      <c r="C82" s="64"/>
      <c r="D82" s="56"/>
      <c r="E82" s="57"/>
      <c r="F82" s="56"/>
      <c r="G82" s="56"/>
    </row>
    <row r="83" spans="1:7" x14ac:dyDescent="0.25">
      <c r="A83" s="56"/>
      <c r="B83" s="64"/>
      <c r="C83" s="64"/>
      <c r="D83" s="56"/>
      <c r="E83" s="57"/>
      <c r="F83" s="56"/>
      <c r="G83" s="56"/>
    </row>
    <row r="84" spans="1:7" x14ac:dyDescent="0.25">
      <c r="A84" s="56"/>
      <c r="B84" s="64"/>
      <c r="C84" s="64"/>
      <c r="D84" s="56"/>
      <c r="E84" s="57"/>
      <c r="F84" s="56"/>
      <c r="G84" s="56"/>
    </row>
    <row r="85" spans="1:7" x14ac:dyDescent="0.25">
      <c r="A85" s="56"/>
      <c r="B85" s="64"/>
      <c r="C85" s="64"/>
      <c r="D85" s="56"/>
      <c r="E85" s="57"/>
      <c r="F85" s="56"/>
      <c r="G85" s="56"/>
    </row>
    <row r="86" spans="1:7" x14ac:dyDescent="0.25">
      <c r="A86" s="56"/>
      <c r="B86" s="56"/>
      <c r="C86" s="56"/>
      <c r="D86" s="56"/>
      <c r="E86" s="57"/>
      <c r="F86" s="56"/>
      <c r="G86" s="56"/>
    </row>
    <row r="107" spans="6:6" x14ac:dyDescent="0.25">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x14ac:dyDescent="0.25"/>
  <cols>
    <col min="1" max="1" width="6.85546875" customWidth="1"/>
    <col min="8" max="8" width="18.28515625" customWidth="1"/>
  </cols>
  <sheetData>
    <row r="1" spans="2:18" ht="15.75" thickBot="1" x14ac:dyDescent="0.3"/>
    <row r="2" spans="2:18" ht="15.75" thickBot="1" x14ac:dyDescent="0.3">
      <c r="B2" t="s">
        <v>78</v>
      </c>
      <c r="H2" s="141" t="s">
        <v>79</v>
      </c>
      <c r="I2" s="142"/>
      <c r="J2" s="142"/>
      <c r="K2" s="142"/>
      <c r="L2" s="142"/>
      <c r="M2" s="142"/>
      <c r="N2" s="142"/>
      <c r="O2" s="142"/>
      <c r="P2" s="142"/>
      <c r="Q2" s="142"/>
      <c r="R2" s="143"/>
    </row>
    <row r="3" spans="2:18" x14ac:dyDescent="0.25">
      <c r="B3" s="1" t="s">
        <v>59</v>
      </c>
      <c r="C3" s="2" t="s">
        <v>2</v>
      </c>
      <c r="D3" s="2" t="s">
        <v>80</v>
      </c>
      <c r="E3" s="3" t="s">
        <v>81</v>
      </c>
      <c r="H3" s="128" t="s">
        <v>82</v>
      </c>
      <c r="I3" s="129"/>
      <c r="J3" s="129"/>
      <c r="K3" s="129"/>
      <c r="L3" s="129"/>
      <c r="M3" s="129"/>
      <c r="N3" s="129"/>
      <c r="O3" s="129"/>
      <c r="P3" s="129"/>
      <c r="Q3" s="129"/>
      <c r="R3" s="130"/>
    </row>
    <row r="4" spans="2:18" x14ac:dyDescent="0.25">
      <c r="B4" s="4" t="s">
        <v>83</v>
      </c>
      <c r="C4">
        <v>1.01</v>
      </c>
      <c r="D4">
        <v>0</v>
      </c>
      <c r="E4" s="5">
        <v>-3</v>
      </c>
      <c r="H4" s="131" t="s">
        <v>84</v>
      </c>
      <c r="I4" s="132"/>
      <c r="J4" s="132"/>
      <c r="K4" s="132"/>
      <c r="L4" s="132"/>
      <c r="M4" s="132"/>
      <c r="N4" s="132"/>
      <c r="O4" s="132"/>
      <c r="P4" s="132"/>
      <c r="Q4" s="132"/>
      <c r="R4" s="16" t="s">
        <v>85</v>
      </c>
    </row>
    <row r="5" spans="2:18" x14ac:dyDescent="0.25">
      <c r="B5" s="4" t="s">
        <v>64</v>
      </c>
      <c r="C5">
        <v>1.02</v>
      </c>
      <c r="D5">
        <v>-1</v>
      </c>
      <c r="E5" s="5">
        <v>1</v>
      </c>
      <c r="H5" s="131" t="s">
        <v>86</v>
      </c>
      <c r="I5" s="10">
        <v>2.0099999999999998</v>
      </c>
      <c r="J5" s="10">
        <v>1</v>
      </c>
      <c r="K5" s="10">
        <v>1</v>
      </c>
      <c r="L5" s="10">
        <v>1</v>
      </c>
      <c r="M5" s="10">
        <v>2</v>
      </c>
      <c r="N5" s="10">
        <v>2</v>
      </c>
      <c r="O5" s="10">
        <v>2</v>
      </c>
      <c r="P5" s="10">
        <v>3</v>
      </c>
      <c r="Q5" s="10">
        <v>3</v>
      </c>
      <c r="R5" s="11">
        <v>3</v>
      </c>
    </row>
    <row r="6" spans="2:18" x14ac:dyDescent="0.25">
      <c r="B6" s="4" t="s">
        <v>64</v>
      </c>
      <c r="C6">
        <v>1.03</v>
      </c>
      <c r="D6">
        <v>-1</v>
      </c>
      <c r="E6" s="5">
        <v>1</v>
      </c>
      <c r="H6" s="131"/>
      <c r="I6" s="10">
        <v>2.02</v>
      </c>
      <c r="J6" s="10">
        <v>1</v>
      </c>
      <c r="K6" s="10">
        <v>2</v>
      </c>
      <c r="L6" s="10">
        <v>3</v>
      </c>
      <c r="M6" s="10">
        <v>1</v>
      </c>
      <c r="N6" s="10">
        <v>2</v>
      </c>
      <c r="O6" s="10">
        <v>3</v>
      </c>
      <c r="P6" s="10">
        <v>1</v>
      </c>
      <c r="Q6" s="10">
        <v>2</v>
      </c>
      <c r="R6" s="11">
        <v>3</v>
      </c>
    </row>
    <row r="7" spans="2:18" x14ac:dyDescent="0.25">
      <c r="B7" s="4"/>
      <c r="C7">
        <v>2.0099999999999998</v>
      </c>
      <c r="D7" s="116" t="s">
        <v>87</v>
      </c>
      <c r="E7" s="117"/>
      <c r="H7" s="133" t="s">
        <v>88</v>
      </c>
      <c r="I7" s="10">
        <v>3.01</v>
      </c>
      <c r="J7" s="10">
        <v>2</v>
      </c>
      <c r="K7" s="10">
        <v>1</v>
      </c>
      <c r="L7" s="10">
        <v>1</v>
      </c>
      <c r="M7" s="10">
        <v>2</v>
      </c>
      <c r="N7" s="10">
        <v>2</v>
      </c>
      <c r="O7" s="10">
        <v>1</v>
      </c>
      <c r="P7" s="10">
        <v>2</v>
      </c>
      <c r="Q7" s="10">
        <v>2</v>
      </c>
      <c r="R7" s="11">
        <v>2</v>
      </c>
    </row>
    <row r="8" spans="2:18" x14ac:dyDescent="0.25">
      <c r="B8" s="4"/>
      <c r="C8">
        <v>2.02</v>
      </c>
      <c r="D8" s="118"/>
      <c r="E8" s="119"/>
      <c r="H8" s="133"/>
      <c r="I8" s="10">
        <v>3.02</v>
      </c>
      <c r="J8" s="10">
        <v>2</v>
      </c>
      <c r="K8" s="10">
        <v>1</v>
      </c>
      <c r="L8" s="10">
        <v>1</v>
      </c>
      <c r="M8" s="10">
        <v>2</v>
      </c>
      <c r="N8" s="10">
        <v>2</v>
      </c>
      <c r="O8" s="10">
        <v>1</v>
      </c>
      <c r="P8" s="10">
        <v>2</v>
      </c>
      <c r="Q8" s="10">
        <v>2</v>
      </c>
      <c r="R8" s="11">
        <v>2</v>
      </c>
    </row>
    <row r="9" spans="2:18" x14ac:dyDescent="0.25">
      <c r="B9" s="4" t="s">
        <v>64</v>
      </c>
      <c r="C9">
        <v>2.0299999999999998</v>
      </c>
      <c r="D9">
        <v>0</v>
      </c>
      <c r="E9" s="5">
        <v>1</v>
      </c>
      <c r="H9" s="133"/>
      <c r="I9" s="10">
        <v>3.03</v>
      </c>
      <c r="J9" s="10">
        <v>4</v>
      </c>
      <c r="K9" s="10">
        <v>2</v>
      </c>
      <c r="L9" s="10">
        <v>1</v>
      </c>
      <c r="M9" s="10">
        <v>4</v>
      </c>
      <c r="N9" s="10">
        <v>3</v>
      </c>
      <c r="O9" s="10">
        <v>2</v>
      </c>
      <c r="P9" s="10">
        <v>4</v>
      </c>
      <c r="Q9" s="10">
        <v>4</v>
      </c>
      <c r="R9" s="11">
        <v>4</v>
      </c>
    </row>
    <row r="10" spans="2:18" x14ac:dyDescent="0.25">
      <c r="B10" s="4" t="s">
        <v>64</v>
      </c>
      <c r="C10">
        <v>2.04</v>
      </c>
      <c r="D10">
        <v>0</v>
      </c>
      <c r="E10" s="5">
        <v>1</v>
      </c>
      <c r="H10" s="133"/>
      <c r="I10" s="10">
        <v>3.04</v>
      </c>
      <c r="J10" s="10">
        <v>4</v>
      </c>
      <c r="K10" s="10">
        <v>2</v>
      </c>
      <c r="L10" s="10">
        <v>1</v>
      </c>
      <c r="M10" s="10">
        <v>4</v>
      </c>
      <c r="N10" s="10">
        <v>3</v>
      </c>
      <c r="O10" s="10">
        <v>2</v>
      </c>
      <c r="P10" s="10">
        <v>4</v>
      </c>
      <c r="Q10" s="10">
        <v>4</v>
      </c>
      <c r="R10" s="11">
        <v>4</v>
      </c>
    </row>
    <row r="11" spans="2:18" x14ac:dyDescent="0.25">
      <c r="B11" s="4"/>
      <c r="C11">
        <v>2.0499999999999998</v>
      </c>
      <c r="E11" s="5"/>
      <c r="H11" s="133"/>
      <c r="I11" s="10">
        <v>3.05</v>
      </c>
      <c r="J11" s="10">
        <v>2</v>
      </c>
      <c r="K11" s="10">
        <v>1</v>
      </c>
      <c r="L11" s="10">
        <v>1</v>
      </c>
      <c r="M11" s="10">
        <v>2</v>
      </c>
      <c r="N11" s="10">
        <v>2</v>
      </c>
      <c r="O11" s="10">
        <v>1</v>
      </c>
      <c r="P11" s="10">
        <v>2</v>
      </c>
      <c r="Q11" s="10">
        <v>2</v>
      </c>
      <c r="R11" s="11">
        <v>2</v>
      </c>
    </row>
    <row r="12" spans="2:18" x14ac:dyDescent="0.25">
      <c r="B12" s="4" t="s">
        <v>64</v>
      </c>
      <c r="C12">
        <v>3.01</v>
      </c>
      <c r="D12" s="120" t="s">
        <v>89</v>
      </c>
      <c r="E12" s="121"/>
      <c r="H12" s="144" t="s">
        <v>90</v>
      </c>
      <c r="I12" s="145"/>
      <c r="J12" s="145"/>
      <c r="K12" s="145"/>
      <c r="L12" s="145"/>
      <c r="M12" s="145"/>
      <c r="N12" s="145"/>
      <c r="O12" s="145"/>
      <c r="P12" s="145"/>
      <c r="Q12" s="145"/>
      <c r="R12" s="147"/>
    </row>
    <row r="13" spans="2:18" x14ac:dyDescent="0.25">
      <c r="B13" s="4" t="s">
        <v>91</v>
      </c>
      <c r="C13">
        <v>3.02</v>
      </c>
      <c r="D13" s="122"/>
      <c r="E13" s="123"/>
      <c r="H13" s="4" t="s">
        <v>92</v>
      </c>
      <c r="I13" s="10">
        <v>2.0499999999999998</v>
      </c>
      <c r="J13" s="10" t="s">
        <v>93</v>
      </c>
      <c r="K13" s="10" t="s">
        <v>94</v>
      </c>
      <c r="L13" s="10" t="s">
        <v>95</v>
      </c>
      <c r="M13" s="145"/>
      <c r="N13" s="145"/>
      <c r="O13" s="145"/>
      <c r="P13" s="145"/>
      <c r="Q13" s="145"/>
      <c r="R13" s="147"/>
    </row>
    <row r="14" spans="2:18" x14ac:dyDescent="0.25">
      <c r="B14" s="4" t="s">
        <v>62</v>
      </c>
      <c r="C14">
        <v>3.03</v>
      </c>
      <c r="D14" s="122"/>
      <c r="E14" s="123"/>
      <c r="H14" s="133" t="s">
        <v>88</v>
      </c>
      <c r="I14" s="10">
        <v>3.01</v>
      </c>
      <c r="J14" s="10">
        <v>-1</v>
      </c>
      <c r="K14" s="10">
        <v>0</v>
      </c>
      <c r="L14" s="10">
        <v>-2</v>
      </c>
      <c r="M14" s="145"/>
      <c r="N14" s="145"/>
      <c r="O14" s="145"/>
      <c r="P14" s="145"/>
      <c r="Q14" s="145"/>
      <c r="R14" s="147"/>
    </row>
    <row r="15" spans="2:18" ht="15.75" thickBot="1" x14ac:dyDescent="0.3">
      <c r="B15" s="4" t="s">
        <v>91</v>
      </c>
      <c r="C15">
        <v>3.04</v>
      </c>
      <c r="D15" s="122"/>
      <c r="E15" s="123"/>
      <c r="H15" s="146"/>
      <c r="I15" s="13" t="s">
        <v>96</v>
      </c>
      <c r="J15" s="13">
        <v>0</v>
      </c>
      <c r="K15" s="13">
        <v>0</v>
      </c>
      <c r="L15" s="13">
        <v>0</v>
      </c>
      <c r="M15" s="148"/>
      <c r="N15" s="148"/>
      <c r="O15" s="148"/>
      <c r="P15" s="148"/>
      <c r="Q15" s="148"/>
      <c r="R15" s="149"/>
    </row>
    <row r="16" spans="2:18" x14ac:dyDescent="0.25">
      <c r="B16" s="4" t="s">
        <v>64</v>
      </c>
      <c r="C16">
        <v>3.05</v>
      </c>
      <c r="D16" s="124"/>
      <c r="E16" s="125"/>
    </row>
    <row r="17" spans="2:11" x14ac:dyDescent="0.25">
      <c r="B17" s="4" t="s">
        <v>97</v>
      </c>
      <c r="C17">
        <v>4.01</v>
      </c>
      <c r="D17">
        <v>0</v>
      </c>
      <c r="E17" s="5">
        <v>1</v>
      </c>
    </row>
    <row r="18" spans="2:11" ht="15.75" thickBot="1" x14ac:dyDescent="0.3">
      <c r="B18" s="4" t="s">
        <v>64</v>
      </c>
      <c r="C18">
        <v>4.0199999999999996</v>
      </c>
      <c r="D18">
        <v>0</v>
      </c>
      <c r="E18" s="5">
        <v>1</v>
      </c>
    </row>
    <row r="19" spans="2:11" x14ac:dyDescent="0.25">
      <c r="B19" s="4" t="s">
        <v>64</v>
      </c>
      <c r="C19">
        <v>4.03</v>
      </c>
      <c r="D19">
        <v>0</v>
      </c>
      <c r="E19" s="5">
        <v>1</v>
      </c>
      <c r="H19" s="141" t="s">
        <v>98</v>
      </c>
      <c r="I19" s="142"/>
      <c r="J19" s="142"/>
      <c r="K19" s="143"/>
    </row>
    <row r="20" spans="2:11" x14ac:dyDescent="0.25">
      <c r="B20" s="4" t="s">
        <v>62</v>
      </c>
      <c r="C20">
        <v>4.04</v>
      </c>
      <c r="D20">
        <v>-1</v>
      </c>
      <c r="E20" s="5">
        <v>1</v>
      </c>
      <c r="H20" s="4" t="s">
        <v>99</v>
      </c>
      <c r="I20" s="12">
        <v>1</v>
      </c>
      <c r="J20" s="12">
        <v>2</v>
      </c>
      <c r="K20" s="9">
        <v>4</v>
      </c>
    </row>
    <row r="21" spans="2:11" ht="15.75" thickBot="1" x14ac:dyDescent="0.3">
      <c r="B21" s="4" t="s">
        <v>64</v>
      </c>
      <c r="C21">
        <v>4.05</v>
      </c>
      <c r="D21">
        <v>0</v>
      </c>
      <c r="E21" s="5">
        <v>1</v>
      </c>
      <c r="H21" s="6" t="s">
        <v>4</v>
      </c>
      <c r="I21" s="14">
        <v>1</v>
      </c>
      <c r="J21" s="14">
        <v>0</v>
      </c>
      <c r="K21" s="15">
        <v>-1</v>
      </c>
    </row>
    <row r="22" spans="2:11" x14ac:dyDescent="0.25">
      <c r="B22" s="4" t="s">
        <v>64</v>
      </c>
      <c r="C22">
        <v>4.0599999999999996</v>
      </c>
      <c r="D22">
        <v>0</v>
      </c>
      <c r="E22" s="5">
        <v>1</v>
      </c>
    </row>
    <row r="23" spans="2:11" x14ac:dyDescent="0.25">
      <c r="B23" s="4" t="s">
        <v>64</v>
      </c>
      <c r="C23">
        <v>4.07</v>
      </c>
      <c r="D23">
        <v>0</v>
      </c>
      <c r="E23" s="5">
        <v>1</v>
      </c>
    </row>
    <row r="24" spans="2:11" ht="15.75" thickBot="1" x14ac:dyDescent="0.3">
      <c r="B24" s="4" t="s">
        <v>91</v>
      </c>
      <c r="C24">
        <v>4.08</v>
      </c>
      <c r="D24">
        <v>0</v>
      </c>
      <c r="E24" s="5">
        <v>1</v>
      </c>
    </row>
    <row r="25" spans="2:11" x14ac:dyDescent="0.25">
      <c r="B25" s="4" t="s">
        <v>91</v>
      </c>
      <c r="C25">
        <v>4.09</v>
      </c>
      <c r="D25">
        <v>0</v>
      </c>
      <c r="E25" s="5">
        <v>1</v>
      </c>
      <c r="H25" s="134" t="s">
        <v>100</v>
      </c>
      <c r="I25" s="135"/>
      <c r="J25" s="135"/>
      <c r="K25" s="136"/>
    </row>
    <row r="26" spans="2:11" x14ac:dyDescent="0.25">
      <c r="B26" s="4" t="s">
        <v>91</v>
      </c>
      <c r="C26">
        <v>4.0999999999999996</v>
      </c>
      <c r="D26">
        <v>0</v>
      </c>
      <c r="E26" s="5">
        <v>1</v>
      </c>
      <c r="H26" s="95" t="s">
        <v>101</v>
      </c>
      <c r="I26" s="137" t="str">
        <f>IF(OR('WRA Worksheet'!C65="?",'WRA Worksheet'!C66="?",'WRA Worksheet'!C67="?",'WRA Worksheet'!C67="no"),"eval.",IF(AND('WRA Worksheet'!C65="yes",'WRA Worksheet'!C66="yes",'WRA Worksheet'!C67="yes"),"reject",IF(OR('WRA Worksheet'!C65="no",'WRA Worksheet'!C66="no"),"accept","")))</f>
        <v>eval.</v>
      </c>
      <c r="J26" s="137"/>
      <c r="K26" s="138"/>
    </row>
    <row r="27" spans="2:11" ht="15.75" thickBot="1" x14ac:dyDescent="0.3">
      <c r="B27" s="4" t="s">
        <v>91</v>
      </c>
      <c r="C27">
        <v>4.1100000000000003</v>
      </c>
      <c r="D27">
        <v>0</v>
      </c>
      <c r="E27" s="5">
        <v>1</v>
      </c>
      <c r="H27" s="96" t="s">
        <v>102</v>
      </c>
      <c r="I27" s="139" t="str">
        <f>IF('WRA Worksheet'!C68="no","accept",IF(AND('WRA Worksheet'!C68="yes",OR('WRA Worksheet'!C69="yes",'WRA Worksheet'!C70="yes")),"reject",IF(OR('WRA Worksheet'!C68="?",'WRA Worksheet'!C69="?",'WRA Worksheet'!C70="?",'WRA Worksheet'!C69="no",'WRA Worksheet'!C70="no"),"eval.","")))</f>
        <v>accept</v>
      </c>
      <c r="J27" s="139"/>
      <c r="K27" s="140"/>
    </row>
    <row r="28" spans="2:11" x14ac:dyDescent="0.25">
      <c r="B28" s="4" t="s">
        <v>64</v>
      </c>
      <c r="C28">
        <v>4.12</v>
      </c>
      <c r="D28">
        <v>0</v>
      </c>
      <c r="E28" s="5">
        <v>1</v>
      </c>
    </row>
    <row r="29" spans="2:11" x14ac:dyDescent="0.25">
      <c r="B29" s="4" t="s">
        <v>103</v>
      </c>
      <c r="C29">
        <v>5.01</v>
      </c>
      <c r="D29">
        <v>0</v>
      </c>
      <c r="E29" s="5">
        <v>5</v>
      </c>
    </row>
    <row r="30" spans="2:11" x14ac:dyDescent="0.25">
      <c r="B30" s="4" t="s">
        <v>64</v>
      </c>
      <c r="C30">
        <v>5.0199999999999996</v>
      </c>
      <c r="D30">
        <v>0</v>
      </c>
      <c r="E30" s="5">
        <v>1</v>
      </c>
    </row>
    <row r="31" spans="2:11" x14ac:dyDescent="0.25">
      <c r="B31" s="4" t="s">
        <v>91</v>
      </c>
      <c r="C31">
        <v>5.03</v>
      </c>
      <c r="D31">
        <v>0</v>
      </c>
      <c r="E31" s="5">
        <v>1</v>
      </c>
    </row>
    <row r="32" spans="2:11" x14ac:dyDescent="0.25">
      <c r="B32" s="4" t="s">
        <v>64</v>
      </c>
      <c r="C32">
        <v>5.04</v>
      </c>
      <c r="D32">
        <v>0</v>
      </c>
      <c r="E32" s="5">
        <v>1</v>
      </c>
    </row>
    <row r="33" spans="2:5" x14ac:dyDescent="0.25">
      <c r="B33" s="4" t="s">
        <v>64</v>
      </c>
      <c r="C33">
        <v>6.01</v>
      </c>
      <c r="D33">
        <v>0</v>
      </c>
      <c r="E33" s="5">
        <v>1</v>
      </c>
    </row>
    <row r="34" spans="2:5" x14ac:dyDescent="0.25">
      <c r="B34" s="4" t="s">
        <v>64</v>
      </c>
      <c r="C34">
        <v>6.02</v>
      </c>
      <c r="D34">
        <v>-1</v>
      </c>
      <c r="E34" s="5">
        <v>1</v>
      </c>
    </row>
    <row r="35" spans="2:5" x14ac:dyDescent="0.25">
      <c r="B35" s="4" t="s">
        <v>62</v>
      </c>
      <c r="C35">
        <v>6.03</v>
      </c>
      <c r="D35">
        <v>-1</v>
      </c>
      <c r="E35" s="5">
        <v>1</v>
      </c>
    </row>
    <row r="36" spans="2:5" x14ac:dyDescent="0.25">
      <c r="B36" s="4" t="s">
        <v>64</v>
      </c>
      <c r="C36">
        <v>6.04</v>
      </c>
      <c r="D36">
        <v>-1</v>
      </c>
      <c r="E36" s="5">
        <v>1</v>
      </c>
    </row>
    <row r="37" spans="2:5" x14ac:dyDescent="0.25">
      <c r="B37" s="4" t="s">
        <v>64</v>
      </c>
      <c r="C37">
        <v>6.05</v>
      </c>
      <c r="D37">
        <v>0</v>
      </c>
      <c r="E37" s="5">
        <v>-1</v>
      </c>
    </row>
    <row r="38" spans="2:5" x14ac:dyDescent="0.25">
      <c r="B38" s="4" t="s">
        <v>62</v>
      </c>
      <c r="C38">
        <v>6.06</v>
      </c>
      <c r="D38">
        <v>-1</v>
      </c>
      <c r="E38" s="5">
        <v>1</v>
      </c>
    </row>
    <row r="39" spans="2:5" x14ac:dyDescent="0.25">
      <c r="B39" s="4" t="s">
        <v>64</v>
      </c>
      <c r="C39">
        <v>6.07</v>
      </c>
      <c r="D39" s="126" t="s">
        <v>104</v>
      </c>
      <c r="E39" s="127"/>
    </row>
    <row r="40" spans="2:5" x14ac:dyDescent="0.25">
      <c r="B40" s="4" t="s">
        <v>62</v>
      </c>
      <c r="C40">
        <v>7.01</v>
      </c>
      <c r="D40">
        <v>-1</v>
      </c>
      <c r="E40" s="5">
        <v>1</v>
      </c>
    </row>
    <row r="41" spans="2:5" x14ac:dyDescent="0.25">
      <c r="B41" s="4" t="s">
        <v>64</v>
      </c>
      <c r="C41">
        <v>7.02</v>
      </c>
      <c r="D41">
        <v>-1</v>
      </c>
      <c r="E41" s="5">
        <v>1</v>
      </c>
    </row>
    <row r="42" spans="2:5" x14ac:dyDescent="0.25">
      <c r="B42" s="4" t="s">
        <v>62</v>
      </c>
      <c r="C42">
        <v>7.03</v>
      </c>
      <c r="D42">
        <v>-1</v>
      </c>
      <c r="E42" s="5">
        <v>1</v>
      </c>
    </row>
    <row r="43" spans="2:5" x14ac:dyDescent="0.25">
      <c r="B43" s="4" t="s">
        <v>64</v>
      </c>
      <c r="C43">
        <v>7.04</v>
      </c>
      <c r="D43">
        <v>-1</v>
      </c>
      <c r="E43" s="5">
        <v>1</v>
      </c>
    </row>
    <row r="44" spans="2:5" x14ac:dyDescent="0.25">
      <c r="B44" s="4" t="s">
        <v>91</v>
      </c>
      <c r="C44">
        <v>7.05</v>
      </c>
      <c r="D44">
        <v>-1</v>
      </c>
      <c r="E44" s="5">
        <v>1</v>
      </c>
    </row>
    <row r="45" spans="2:5" x14ac:dyDescent="0.25">
      <c r="B45" s="4" t="s">
        <v>91</v>
      </c>
      <c r="C45">
        <v>7.06</v>
      </c>
      <c r="D45">
        <v>-1</v>
      </c>
      <c r="E45" s="5">
        <v>1</v>
      </c>
    </row>
    <row r="46" spans="2:5" x14ac:dyDescent="0.25">
      <c r="B46" s="4" t="s">
        <v>64</v>
      </c>
      <c r="C46">
        <v>7.07</v>
      </c>
      <c r="D46">
        <v>-1</v>
      </c>
      <c r="E46" s="5">
        <v>1</v>
      </c>
    </row>
    <row r="47" spans="2:5" x14ac:dyDescent="0.25">
      <c r="B47" s="4" t="s">
        <v>64</v>
      </c>
      <c r="C47">
        <v>7.08</v>
      </c>
      <c r="D47">
        <v>-1</v>
      </c>
      <c r="E47" s="5">
        <v>1</v>
      </c>
    </row>
    <row r="48" spans="2:5" x14ac:dyDescent="0.25">
      <c r="B48" s="4" t="s">
        <v>64</v>
      </c>
      <c r="C48">
        <v>8.01</v>
      </c>
      <c r="D48">
        <v>-1</v>
      </c>
      <c r="E48" s="5">
        <v>1</v>
      </c>
    </row>
    <row r="49" spans="2:5" x14ac:dyDescent="0.25">
      <c r="B49" s="4" t="s">
        <v>64</v>
      </c>
      <c r="C49">
        <v>8.02</v>
      </c>
      <c r="D49">
        <v>-1</v>
      </c>
      <c r="E49" s="5">
        <v>1</v>
      </c>
    </row>
    <row r="50" spans="2:5" x14ac:dyDescent="0.25">
      <c r="B50" s="4" t="s">
        <v>62</v>
      </c>
      <c r="C50">
        <v>8.0299999999999994</v>
      </c>
      <c r="D50">
        <v>1</v>
      </c>
      <c r="E50" s="5">
        <v>-1</v>
      </c>
    </row>
    <row r="51" spans="2:5" x14ac:dyDescent="0.25">
      <c r="B51" s="4" t="s">
        <v>62</v>
      </c>
      <c r="C51">
        <v>8.0399999999999991</v>
      </c>
      <c r="D51">
        <v>-1</v>
      </c>
      <c r="E51" s="5">
        <v>1</v>
      </c>
    </row>
    <row r="52" spans="2:5" x14ac:dyDescent="0.25">
      <c r="B52" s="4" t="s">
        <v>64</v>
      </c>
      <c r="C52">
        <v>8.0500000000000007</v>
      </c>
      <c r="D52">
        <v>1</v>
      </c>
      <c r="E52" s="5">
        <v>-1</v>
      </c>
    </row>
    <row r="53" spans="2:5" x14ac:dyDescent="0.25">
      <c r="B53" s="4"/>
      <c r="E53" s="5"/>
    </row>
    <row r="54" spans="2:5" ht="15.75" thickBot="1" x14ac:dyDescent="0.3">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x14ac:dyDescent="0.25"/>
  <cols>
    <col min="1" max="1" width="7.140625" customWidth="1"/>
    <col min="2" max="2" width="64.42578125" customWidth="1"/>
  </cols>
  <sheetData>
    <row r="1" spans="1:4" ht="109.5" customHeight="1" x14ac:dyDescent="0.25">
      <c r="A1" s="153" t="str">
        <f>'WRA Worksheet'!F1</f>
        <v>Assessment date: November 20, 2025 Prepared by Seokmin Kim</v>
      </c>
      <c r="B1" s="154"/>
      <c r="C1" s="154"/>
      <c r="D1" s="98" t="s">
        <v>105</v>
      </c>
    </row>
    <row r="2" spans="1:4" ht="18.75" x14ac:dyDescent="0.25">
      <c r="A2" s="150" t="s">
        <v>106</v>
      </c>
      <c r="B2" s="151"/>
      <c r="C2" s="73" t="s">
        <v>3</v>
      </c>
      <c r="D2" s="73" t="s">
        <v>4</v>
      </c>
    </row>
    <row r="3" spans="1:4" x14ac:dyDescent="0.25">
      <c r="A3" s="74">
        <v>1.01</v>
      </c>
      <c r="B3" s="75" t="s">
        <v>8</v>
      </c>
      <c r="C3" s="76" t="str">
        <f>'WRA Worksheet'!C3</f>
        <v>n</v>
      </c>
      <c r="D3" s="82">
        <f>'WRA Worksheet'!D3</f>
        <v>0</v>
      </c>
    </row>
    <row r="4" spans="1:4" x14ac:dyDescent="0.25">
      <c r="A4" s="74">
        <v>1.02</v>
      </c>
      <c r="B4" s="75" t="s">
        <v>9</v>
      </c>
      <c r="C4" s="76">
        <f>'WRA Worksheet'!C4</f>
        <v>0</v>
      </c>
      <c r="D4" s="82" t="str">
        <f>'WRA Worksheet'!D4</f>
        <v xml:space="preserve"> </v>
      </c>
    </row>
    <row r="5" spans="1:4" x14ac:dyDescent="0.25">
      <c r="A5" s="74">
        <v>1.03</v>
      </c>
      <c r="B5" s="75" t="s">
        <v>10</v>
      </c>
      <c r="C5" s="76">
        <f>'WRA Worksheet'!C5</f>
        <v>0</v>
      </c>
      <c r="D5" s="82" t="str">
        <f>'WRA Worksheet'!D5</f>
        <v xml:space="preserve"> </v>
      </c>
    </row>
    <row r="6" spans="1:4" ht="48" x14ac:dyDescent="0.25">
      <c r="A6" s="74">
        <v>2.0099999999999998</v>
      </c>
      <c r="B6" s="77" t="s">
        <v>107</v>
      </c>
      <c r="C6" s="76">
        <f>'WRA Worksheet'!C6</f>
        <v>2</v>
      </c>
      <c r="D6" s="83"/>
    </row>
    <row r="7" spans="1:4" x14ac:dyDescent="0.25">
      <c r="A7" s="74">
        <v>2.02</v>
      </c>
      <c r="B7" s="75" t="s">
        <v>108</v>
      </c>
      <c r="C7" s="76">
        <f>'WRA Worksheet'!C7</f>
        <v>1</v>
      </c>
      <c r="D7" s="83"/>
    </row>
    <row r="8" spans="1:4" x14ac:dyDescent="0.25">
      <c r="A8" s="74">
        <v>2.0299999999999998</v>
      </c>
      <c r="B8" s="75" t="s">
        <v>13</v>
      </c>
      <c r="C8" s="76" t="str">
        <f>'WRA Worksheet'!C8</f>
        <v>n</v>
      </c>
      <c r="D8" s="82">
        <f>'WRA Worksheet'!D8</f>
        <v>0</v>
      </c>
    </row>
    <row r="9" spans="1:4" ht="48" x14ac:dyDescent="0.25">
      <c r="A9" s="74">
        <v>2.04</v>
      </c>
      <c r="B9" s="78" t="s">
        <v>14</v>
      </c>
      <c r="C9" s="76" t="str">
        <f>'WRA Worksheet'!C9</f>
        <v>y</v>
      </c>
      <c r="D9" s="82">
        <f>'WRA Worksheet'!D9</f>
        <v>1</v>
      </c>
    </row>
    <row r="10" spans="1:4" ht="30" x14ac:dyDescent="0.25">
      <c r="A10" s="74">
        <v>2.0499999999999998</v>
      </c>
      <c r="B10" s="75" t="s">
        <v>15</v>
      </c>
      <c r="C10" s="79" t="str">
        <f>'WRA Worksheet'!C10</f>
        <v>y</v>
      </c>
      <c r="D10" s="83"/>
    </row>
    <row r="11" spans="1:4" x14ac:dyDescent="0.25">
      <c r="A11" s="74">
        <v>3.01</v>
      </c>
      <c r="B11" s="75" t="s">
        <v>16</v>
      </c>
      <c r="C11" s="76" t="str">
        <f>'WRA Worksheet'!C11</f>
        <v>?</v>
      </c>
      <c r="D11" s="82" t="str">
        <f>'WRA Worksheet'!D11</f>
        <v/>
      </c>
    </row>
    <row r="12" spans="1:4" x14ac:dyDescent="0.25">
      <c r="A12" s="74">
        <v>3.02</v>
      </c>
      <c r="B12" s="75" t="s">
        <v>17</v>
      </c>
      <c r="C12" s="76" t="str">
        <f>'WRA Worksheet'!C12</f>
        <v>n</v>
      </c>
      <c r="D12" s="82">
        <f>'WRA Worksheet'!D12</f>
        <v>0</v>
      </c>
    </row>
    <row r="13" spans="1:4" x14ac:dyDescent="0.25">
      <c r="A13" s="74">
        <v>3.03</v>
      </c>
      <c r="B13" s="75" t="s">
        <v>18</v>
      </c>
      <c r="C13" s="76" t="str">
        <f>'WRA Worksheet'!C13</f>
        <v>n</v>
      </c>
      <c r="D13" s="82">
        <f>'WRA Worksheet'!D13</f>
        <v>0</v>
      </c>
    </row>
    <row r="14" spans="1:4" x14ac:dyDescent="0.25">
      <c r="A14" s="74">
        <v>3.04</v>
      </c>
      <c r="B14" s="75" t="s">
        <v>19</v>
      </c>
      <c r="C14" s="76" t="str">
        <f>'WRA Worksheet'!C14</f>
        <v>n</v>
      </c>
      <c r="D14" s="82">
        <f>'WRA Worksheet'!D14</f>
        <v>0</v>
      </c>
    </row>
    <row r="15" spans="1:4" x14ac:dyDescent="0.25">
      <c r="A15" s="74">
        <v>3.05</v>
      </c>
      <c r="B15" s="75" t="s">
        <v>20</v>
      </c>
      <c r="C15" s="76" t="str">
        <f>'WRA Worksheet'!C15</f>
        <v>y</v>
      </c>
      <c r="D15" s="82">
        <f>'WRA Worksheet'!D15</f>
        <v>2</v>
      </c>
    </row>
    <row r="16" spans="1:4" x14ac:dyDescent="0.25">
      <c r="A16" s="74">
        <v>4.01</v>
      </c>
      <c r="B16" s="75" t="s">
        <v>21</v>
      </c>
      <c r="C16" s="76" t="str">
        <f>'WRA Worksheet'!C16</f>
        <v>n</v>
      </c>
      <c r="D16" s="82">
        <f>'WRA Worksheet'!D16</f>
        <v>0</v>
      </c>
    </row>
    <row r="17" spans="1:4" x14ac:dyDescent="0.25">
      <c r="A17" s="74">
        <v>4.0199999999999996</v>
      </c>
      <c r="B17" s="75" t="s">
        <v>22</v>
      </c>
      <c r="C17" s="76" t="str">
        <f>'WRA Worksheet'!C17</f>
        <v>?</v>
      </c>
      <c r="D17" s="82" t="str">
        <f>'WRA Worksheet'!D17</f>
        <v xml:space="preserve"> </v>
      </c>
    </row>
    <row r="18" spans="1:4" x14ac:dyDescent="0.25">
      <c r="A18" s="74">
        <v>4.03</v>
      </c>
      <c r="B18" s="75" t="s">
        <v>23</v>
      </c>
      <c r="C18" s="76" t="str">
        <f>'WRA Worksheet'!C18</f>
        <v>n</v>
      </c>
      <c r="D18" s="82">
        <f>'WRA Worksheet'!D18</f>
        <v>0</v>
      </c>
    </row>
    <row r="19" spans="1:4" x14ac:dyDescent="0.25">
      <c r="A19" s="74">
        <v>4.04</v>
      </c>
      <c r="B19" s="75" t="s">
        <v>24</v>
      </c>
      <c r="C19" s="76" t="str">
        <f>'WRA Worksheet'!C19</f>
        <v>?</v>
      </c>
      <c r="D19" s="82" t="str">
        <f>'WRA Worksheet'!D19</f>
        <v xml:space="preserve"> </v>
      </c>
    </row>
    <row r="20" spans="1:4" x14ac:dyDescent="0.25">
      <c r="A20" s="74">
        <v>4.05</v>
      </c>
      <c r="B20" s="75" t="s">
        <v>25</v>
      </c>
      <c r="C20" s="76" t="str">
        <f>'WRA Worksheet'!C20</f>
        <v>?</v>
      </c>
      <c r="D20" s="82" t="str">
        <f>'WRA Worksheet'!D20</f>
        <v xml:space="preserve"> </v>
      </c>
    </row>
    <row r="21" spans="1:4" x14ac:dyDescent="0.25">
      <c r="A21" s="74">
        <v>4.0599999999999996</v>
      </c>
      <c r="B21" s="75" t="s">
        <v>26</v>
      </c>
      <c r="C21" s="76" t="str">
        <f>'WRA Worksheet'!C21</f>
        <v>y</v>
      </c>
      <c r="D21" s="82">
        <f>'WRA Worksheet'!D21</f>
        <v>1</v>
      </c>
    </row>
    <row r="22" spans="1:4" x14ac:dyDescent="0.25">
      <c r="A22" s="74">
        <v>4.07</v>
      </c>
      <c r="B22" s="75" t="s">
        <v>27</v>
      </c>
      <c r="C22" s="76" t="str">
        <f>'WRA Worksheet'!C22</f>
        <v>n</v>
      </c>
      <c r="D22" s="82">
        <f>'WRA Worksheet'!D22</f>
        <v>0</v>
      </c>
    </row>
    <row r="23" spans="1:4" x14ac:dyDescent="0.25">
      <c r="A23" s="74">
        <v>4.08</v>
      </c>
      <c r="B23" s="75" t="s">
        <v>28</v>
      </c>
      <c r="C23" s="76" t="str">
        <f>'WRA Worksheet'!C23</f>
        <v>y</v>
      </c>
      <c r="D23" s="82">
        <f>'WRA Worksheet'!D23</f>
        <v>1</v>
      </c>
    </row>
    <row r="24" spans="1:4" x14ac:dyDescent="0.25">
      <c r="A24" s="74">
        <v>4.09</v>
      </c>
      <c r="B24" s="75" t="s">
        <v>29</v>
      </c>
      <c r="C24" s="76" t="str">
        <f>'WRA Worksheet'!C24</f>
        <v>n</v>
      </c>
      <c r="D24" s="82">
        <f>'WRA Worksheet'!D24</f>
        <v>0</v>
      </c>
    </row>
    <row r="25" spans="1:4" ht="45" x14ac:dyDescent="0.25">
      <c r="A25" s="74">
        <v>4.0999999999999996</v>
      </c>
      <c r="B25" s="80" t="s">
        <v>30</v>
      </c>
      <c r="C25" s="76" t="str">
        <f>'WRA Worksheet'!C25</f>
        <v>?</v>
      </c>
      <c r="D25" s="82" t="str">
        <f>'WRA Worksheet'!D25</f>
        <v xml:space="preserve"> </v>
      </c>
    </row>
    <row r="26" spans="1:4" x14ac:dyDescent="0.25">
      <c r="A26" s="74">
        <v>4.1100000000000003</v>
      </c>
      <c r="B26" s="75" t="s">
        <v>31</v>
      </c>
      <c r="C26" s="76" t="str">
        <f>'WRA Worksheet'!C26</f>
        <v>n</v>
      </c>
      <c r="D26" s="82">
        <f>'WRA Worksheet'!D26</f>
        <v>0</v>
      </c>
    </row>
    <row r="27" spans="1:4" x14ac:dyDescent="0.25">
      <c r="A27" s="74">
        <v>4.12</v>
      </c>
      <c r="B27" s="75" t="s">
        <v>32</v>
      </c>
      <c r="C27" s="76" t="str">
        <f>'WRA Worksheet'!C27</f>
        <v>n</v>
      </c>
      <c r="D27" s="82">
        <f>'WRA Worksheet'!D27</f>
        <v>0</v>
      </c>
    </row>
    <row r="28" spans="1:4" x14ac:dyDescent="0.25">
      <c r="A28" s="74">
        <v>5.01</v>
      </c>
      <c r="B28" s="75" t="s">
        <v>33</v>
      </c>
      <c r="C28" s="76" t="str">
        <f>'WRA Worksheet'!C28</f>
        <v>n</v>
      </c>
      <c r="D28" s="82">
        <f>'WRA Worksheet'!D28</f>
        <v>0</v>
      </c>
    </row>
    <row r="29" spans="1:4" x14ac:dyDescent="0.25">
      <c r="A29" s="74">
        <v>5.0199999999999996</v>
      </c>
      <c r="B29" s="75" t="s">
        <v>34</v>
      </c>
      <c r="C29" s="76" t="str">
        <f>'WRA Worksheet'!C29</f>
        <v>n</v>
      </c>
      <c r="D29" s="82">
        <f>'WRA Worksheet'!D29</f>
        <v>0</v>
      </c>
    </row>
    <row r="30" spans="1:4" x14ac:dyDescent="0.25">
      <c r="A30" s="74">
        <v>5.03</v>
      </c>
      <c r="B30" s="75" t="s">
        <v>35</v>
      </c>
      <c r="C30" s="76" t="str">
        <f>'WRA Worksheet'!C30</f>
        <v>n</v>
      </c>
      <c r="D30" s="82">
        <f>'WRA Worksheet'!D30</f>
        <v>0</v>
      </c>
    </row>
    <row r="31" spans="1:4" x14ac:dyDescent="0.25">
      <c r="A31" s="74">
        <v>5.04</v>
      </c>
      <c r="B31" s="75" t="s">
        <v>36</v>
      </c>
      <c r="C31" s="76" t="str">
        <f>'WRA Worksheet'!C31</f>
        <v>n</v>
      </c>
      <c r="D31" s="82">
        <f>'WRA Worksheet'!D31</f>
        <v>0</v>
      </c>
    </row>
    <row r="32" spans="1:4" x14ac:dyDescent="0.25">
      <c r="A32" s="74">
        <v>6.01</v>
      </c>
      <c r="B32" s="75" t="s">
        <v>37</v>
      </c>
      <c r="C32" s="76" t="str">
        <f>'WRA Worksheet'!C32</f>
        <v>?</v>
      </c>
      <c r="D32" s="82" t="str">
        <f>'WRA Worksheet'!D32</f>
        <v xml:space="preserve"> </v>
      </c>
    </row>
    <row r="33" spans="1:4" x14ac:dyDescent="0.25">
      <c r="A33" s="74">
        <v>6.02</v>
      </c>
      <c r="B33" s="75" t="s">
        <v>38</v>
      </c>
      <c r="C33" s="76" t="str">
        <f>'WRA Worksheet'!C33</f>
        <v>y</v>
      </c>
      <c r="D33" s="82">
        <f>'WRA Worksheet'!D33</f>
        <v>1</v>
      </c>
    </row>
    <row r="34" spans="1:4" x14ac:dyDescent="0.25">
      <c r="A34" s="74">
        <v>6.03</v>
      </c>
      <c r="B34" s="75" t="s">
        <v>39</v>
      </c>
      <c r="C34" s="76" t="str">
        <f>'WRA Worksheet'!C34</f>
        <v>?</v>
      </c>
      <c r="D34" s="82" t="str">
        <f>'WRA Worksheet'!D34</f>
        <v xml:space="preserve"> </v>
      </c>
    </row>
    <row r="35" spans="1:4" x14ac:dyDescent="0.25">
      <c r="A35" s="74">
        <v>6.04</v>
      </c>
      <c r="B35" s="75" t="s">
        <v>40</v>
      </c>
      <c r="C35" s="76" t="str">
        <f>'WRA Worksheet'!C35</f>
        <v>n</v>
      </c>
      <c r="D35" s="82">
        <f>'WRA Worksheet'!D35</f>
        <v>-1</v>
      </c>
    </row>
    <row r="36" spans="1:4" x14ac:dyDescent="0.25">
      <c r="A36" s="74">
        <v>6.05</v>
      </c>
      <c r="B36" s="75" t="s">
        <v>41</v>
      </c>
      <c r="C36" s="76" t="str">
        <f>'WRA Worksheet'!C36</f>
        <v>n</v>
      </c>
      <c r="D36" s="82">
        <f>'WRA Worksheet'!D36</f>
        <v>0</v>
      </c>
    </row>
    <row r="37" spans="1:4" x14ac:dyDescent="0.25">
      <c r="A37" s="74">
        <v>6.06</v>
      </c>
      <c r="B37" s="75" t="s">
        <v>42</v>
      </c>
      <c r="C37" s="76" t="str">
        <f>'WRA Worksheet'!C37</f>
        <v>y</v>
      </c>
      <c r="D37" s="82">
        <f>'WRA Worksheet'!D37</f>
        <v>1</v>
      </c>
    </row>
    <row r="38" spans="1:4" x14ac:dyDescent="0.25">
      <c r="A38" s="74">
        <v>6.07</v>
      </c>
      <c r="B38" s="75" t="s">
        <v>43</v>
      </c>
      <c r="C38" s="81" t="str">
        <f>'WRA Worksheet'!C38</f>
        <v>?</v>
      </c>
      <c r="D38" s="82" t="str">
        <f>'WRA Worksheet'!D38</f>
        <v xml:space="preserve"> </v>
      </c>
    </row>
    <row r="39" spans="1:4" ht="30" x14ac:dyDescent="0.25">
      <c r="A39" s="74">
        <v>7.01</v>
      </c>
      <c r="B39" s="75" t="s">
        <v>44</v>
      </c>
      <c r="C39" s="76" t="str">
        <f>'WRA Worksheet'!C39</f>
        <v>n</v>
      </c>
      <c r="D39" s="82">
        <f>'WRA Worksheet'!D39</f>
        <v>-1</v>
      </c>
    </row>
    <row r="40" spans="1:4" x14ac:dyDescent="0.25">
      <c r="A40" s="74">
        <v>7.02</v>
      </c>
      <c r="B40" s="75" t="s">
        <v>45</v>
      </c>
      <c r="C40" s="76" t="str">
        <f>'WRA Worksheet'!C40</f>
        <v>y</v>
      </c>
      <c r="D40" s="82">
        <f>'WRA Worksheet'!D40</f>
        <v>1</v>
      </c>
    </row>
    <row r="41" spans="1:4" x14ac:dyDescent="0.25">
      <c r="A41" s="74">
        <v>7.03</v>
      </c>
      <c r="B41" s="75" t="s">
        <v>46</v>
      </c>
      <c r="C41" s="76" t="str">
        <f>'WRA Worksheet'!C41</f>
        <v>n</v>
      </c>
      <c r="D41" s="82">
        <f>'WRA Worksheet'!D41</f>
        <v>-1</v>
      </c>
    </row>
    <row r="42" spans="1:4" x14ac:dyDescent="0.25">
      <c r="A42" s="74">
        <v>7.04</v>
      </c>
      <c r="B42" s="75" t="s">
        <v>47</v>
      </c>
      <c r="C42" s="76" t="str">
        <f>'WRA Worksheet'!C42</f>
        <v>n</v>
      </c>
      <c r="D42" s="82">
        <f>'WRA Worksheet'!D42</f>
        <v>-1</v>
      </c>
    </row>
    <row r="43" spans="1:4" x14ac:dyDescent="0.25">
      <c r="A43" s="74">
        <v>7.05</v>
      </c>
      <c r="B43" s="75" t="s">
        <v>48</v>
      </c>
      <c r="C43" s="76" t="str">
        <f>'WRA Worksheet'!C43</f>
        <v>?</v>
      </c>
      <c r="D43" s="82" t="str">
        <f>'WRA Worksheet'!D43</f>
        <v xml:space="preserve"> </v>
      </c>
    </row>
    <row r="44" spans="1:4" x14ac:dyDescent="0.25">
      <c r="A44" s="74">
        <v>7.06</v>
      </c>
      <c r="B44" s="75" t="s">
        <v>49</v>
      </c>
      <c r="C44" s="76" t="str">
        <f>'WRA Worksheet'!C44</f>
        <v>n</v>
      </c>
      <c r="D44" s="82">
        <f>'WRA Worksheet'!D44</f>
        <v>-1</v>
      </c>
    </row>
    <row r="45" spans="1:4" x14ac:dyDescent="0.25">
      <c r="A45" s="74">
        <v>7.07</v>
      </c>
      <c r="B45" s="75" t="s">
        <v>50</v>
      </c>
      <c r="C45" s="76" t="str">
        <f>'WRA Worksheet'!C45</f>
        <v>?</v>
      </c>
      <c r="D45" s="82" t="str">
        <f>'WRA Worksheet'!D45</f>
        <v xml:space="preserve"> </v>
      </c>
    </row>
    <row r="46" spans="1:4" x14ac:dyDescent="0.25">
      <c r="A46" s="74">
        <v>7.08</v>
      </c>
      <c r="B46" s="75" t="s">
        <v>51</v>
      </c>
      <c r="C46" s="76" t="str">
        <f>'WRA Worksheet'!C46</f>
        <v>n</v>
      </c>
      <c r="D46" s="82">
        <f>'WRA Worksheet'!D46</f>
        <v>-1</v>
      </c>
    </row>
    <row r="47" spans="1:4" x14ac:dyDescent="0.25">
      <c r="A47" s="74">
        <v>8.01</v>
      </c>
      <c r="B47" s="75" t="s">
        <v>52</v>
      </c>
      <c r="C47" s="76" t="str">
        <f>'WRA Worksheet'!C47</f>
        <v>?</v>
      </c>
      <c r="D47" s="82" t="str">
        <f>'WRA Worksheet'!D47</f>
        <v xml:space="preserve"> </v>
      </c>
    </row>
    <row r="48" spans="1:4" x14ac:dyDescent="0.25">
      <c r="A48" s="74">
        <v>8.02</v>
      </c>
      <c r="B48" s="75" t="s">
        <v>53</v>
      </c>
      <c r="C48" s="76" t="str">
        <f>'WRA Worksheet'!C48</f>
        <v>?</v>
      </c>
      <c r="D48" s="82" t="str">
        <f>'WRA Worksheet'!D48</f>
        <v xml:space="preserve"> </v>
      </c>
    </row>
    <row r="49" spans="1:4" x14ac:dyDescent="0.25">
      <c r="A49" s="74">
        <v>8.0299999999999994</v>
      </c>
      <c r="B49" s="75" t="s">
        <v>54</v>
      </c>
      <c r="C49" s="76" t="str">
        <f>'WRA Worksheet'!C49</f>
        <v>y</v>
      </c>
      <c r="D49" s="82">
        <f>'WRA Worksheet'!D49</f>
        <v>-1</v>
      </c>
    </row>
    <row r="50" spans="1:4" x14ac:dyDescent="0.25">
      <c r="A50" s="74">
        <v>8.0399999999999991</v>
      </c>
      <c r="B50" s="75" t="s">
        <v>55</v>
      </c>
      <c r="C50" s="76" t="str">
        <f>'WRA Worksheet'!C50</f>
        <v>y</v>
      </c>
      <c r="D50" s="82">
        <f>'WRA Worksheet'!D50</f>
        <v>1</v>
      </c>
    </row>
    <row r="51" spans="1:4" x14ac:dyDescent="0.25">
      <c r="A51" s="74">
        <v>8.0500000000000007</v>
      </c>
      <c r="B51" s="67" t="s">
        <v>56</v>
      </c>
      <c r="C51" s="76" t="str">
        <f>'WRA Worksheet'!C51</f>
        <v>?</v>
      </c>
      <c r="D51" s="82" t="str">
        <f>'WRA Worksheet'!D51</f>
        <v xml:space="preserve"> </v>
      </c>
    </row>
    <row r="52" spans="1:4" x14ac:dyDescent="0.25">
      <c r="A52" s="31"/>
      <c r="B52" s="32" t="s">
        <v>57</v>
      </c>
      <c r="C52" s="152">
        <f>'WRA Worksheet'!D53</f>
        <v>2</v>
      </c>
      <c r="D52" s="152"/>
    </row>
    <row r="53" spans="1:4" x14ac:dyDescent="0.25">
      <c r="A53" s="33"/>
      <c r="B53" s="34" t="s">
        <v>109</v>
      </c>
      <c r="C53" s="152" t="str" cm="1">
        <f t="array" ref="C53">IF(OR('WRA Worksheet'!C71:D71="yes", 'WRA Worksheet'!C72:D72="yes", 'WRA Worksheet'!C73:D73="yes"),"yes","no")</f>
        <v>yes</v>
      </c>
      <c r="D53" s="152"/>
    </row>
    <row r="54" spans="1:4" x14ac:dyDescent="0.25">
      <c r="A54" s="33"/>
      <c r="B54" s="34" t="s">
        <v>110</v>
      </c>
      <c r="C54" s="152" t="str">
        <f>IF(C53="yes", 'WRA Worksheet'!C74, 'WRA Worksheet'!D54)</f>
        <v>Evaluate Further</v>
      </c>
      <c r="D54" s="152"/>
    </row>
    <row r="55" spans="1:4" ht="15.75" thickBot="1" x14ac:dyDescent="0.3">
      <c r="A55" s="35"/>
      <c r="B55" s="36"/>
      <c r="C55" s="36"/>
      <c r="D55" s="37"/>
    </row>
    <row r="56" spans="1:4" ht="39.75" thickTop="1" x14ac:dyDescent="0.25">
      <c r="A56" s="38" t="s">
        <v>111</v>
      </c>
      <c r="B56" s="39" t="s">
        <v>112</v>
      </c>
      <c r="C56" s="40" t="s">
        <v>61</v>
      </c>
      <c r="D56" s="37"/>
    </row>
    <row r="57" spans="1:4" x14ac:dyDescent="0.25">
      <c r="A57" s="41" t="s">
        <v>62</v>
      </c>
      <c r="B57" s="42">
        <f>'WRA Worksheet'!C57</f>
        <v>10</v>
      </c>
      <c r="C57" s="43" t="str">
        <f>IF(B57&gt;=2,"yes","no")</f>
        <v>yes</v>
      </c>
      <c r="D57" s="37"/>
    </row>
    <row r="58" spans="1:4" x14ac:dyDescent="0.25">
      <c r="A58" s="41" t="s">
        <v>63</v>
      </c>
      <c r="B58" s="42">
        <f>'WRA Worksheet'!C58</f>
        <v>8</v>
      </c>
      <c r="C58" s="43" t="str">
        <f>IF(B58&gt;=2,"yes","no")</f>
        <v>yes</v>
      </c>
      <c r="D58" s="37"/>
    </row>
    <row r="59" spans="1:4" x14ac:dyDescent="0.25">
      <c r="A59" s="41" t="s">
        <v>64</v>
      </c>
      <c r="B59" s="42">
        <f>'WRA Worksheet'!C59</f>
        <v>16</v>
      </c>
      <c r="C59" s="43" t="str">
        <f>IF(B59&gt;=6,"yes","no")</f>
        <v>yes</v>
      </c>
      <c r="D59" s="37"/>
    </row>
    <row r="60" spans="1:4" ht="15.75" thickBot="1" x14ac:dyDescent="0.3">
      <c r="A60" s="44" t="s">
        <v>65</v>
      </c>
      <c r="B60" s="45">
        <f>'WRA Worksheet'!C60</f>
        <v>34</v>
      </c>
      <c r="C60" s="46" t="str">
        <f>IF(C57="no","no",IF(C58="no","no",IF(C59="no","no","yes")))</f>
        <v>yes</v>
      </c>
      <c r="D60" s="37"/>
    </row>
    <row r="61" spans="1:4" ht="15.75" thickTop="1" x14ac:dyDescent="0.25"/>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x14ac:dyDescent="0.25"/>
  <cols>
    <col min="1" max="1" width="5" customWidth="1"/>
    <col min="2" max="3" width="49.42578125" customWidth="1"/>
  </cols>
  <sheetData>
    <row r="1" spans="1:3" ht="28.5" customHeight="1" x14ac:dyDescent="0.25">
      <c r="A1" s="47"/>
      <c r="B1" s="48" t="s">
        <v>6</v>
      </c>
      <c r="C1" s="49" t="s">
        <v>7</v>
      </c>
    </row>
    <row r="2" spans="1:3" x14ac:dyDescent="0.25">
      <c r="A2" s="30">
        <v>1.01</v>
      </c>
      <c r="B2" s="50" t="str" cm="1">
        <f t="array" ref="B2:C50">'WRA Worksheet'!F3:G51</f>
        <v>No evidence</v>
      </c>
      <c r="C2" s="51">
        <v>0</v>
      </c>
    </row>
    <row r="3" spans="1:3" x14ac:dyDescent="0.25">
      <c r="A3" s="30">
        <v>1.02</v>
      </c>
      <c r="B3" s="50">
        <v>0</v>
      </c>
      <c r="C3" s="50">
        <v>0</v>
      </c>
    </row>
    <row r="4" spans="1:3" x14ac:dyDescent="0.25">
      <c r="A4" s="30">
        <v>1.03</v>
      </c>
      <c r="B4" s="50">
        <v>0</v>
      </c>
      <c r="C4" s="50">
        <v>0</v>
      </c>
    </row>
    <row r="5" spans="1:3" ht="105" x14ac:dyDescent="0.25">
      <c r="A5" s="30">
        <v>2.0099999999999998</v>
      </c>
      <c r="B5" s="52" t="str">
        <v>Not enough information to do climate suitability modelling. Noted mean annual temperature of distribution ranges is 13-24 degrees Celsius. Is present in subtropical to tropical areas (1). Noted to have the following climate requirements (temp: 18-25 C, 720-1800mm annual precipitation (2)</v>
      </c>
      <c r="C5" s="53" t="str">
        <v>[1] https://www.cabidigitallibrary.org/doi/full/10.1079/cabicompendium.22893 [2] Mencía, F. P. H., do Nascimento Lopes, E. R., &amp; Zanchi, F. B. (2023). Agroclimatic zoning for eucalyptus in the southern mesoregion of Bahia State, Brazil. Pesquisa Florestal Brasileira, 43.</v>
      </c>
    </row>
    <row r="6" spans="1:3" ht="30" x14ac:dyDescent="0.25">
      <c r="A6" s="30">
        <v>2.02</v>
      </c>
      <c r="B6" s="53" t="str">
        <v xml:space="preserve">Not enough information to do climate suitability modelling. </v>
      </c>
      <c r="C6" s="54">
        <v>0</v>
      </c>
    </row>
    <row r="7" spans="1:3" ht="105" x14ac:dyDescent="0.25">
      <c r="A7" s="30">
        <v>2.0299999999999998</v>
      </c>
      <c r="B7" s="54" t="str">
        <v>Primarily found in tropical to subtropical areas (1). Temperature tolerance is moderate (2)</v>
      </c>
      <c r="C7" s="53" t="str">
        <v>[1] https://www.cabidigitallibrary.org/doi/full/10.1079/cabicompendium.22893 [2] Mencía, F. P. H., do Nascimento Lopes, E. R., &amp; Zanchi, F. B. (2023). Agroclimatic zoning for eucalyptus in the southern mesoregion of Bahia State, Brazil. Pesquisa Florestal Brasileira, 43.</v>
      </c>
    </row>
    <row r="8" spans="1:3" ht="60" x14ac:dyDescent="0.25">
      <c r="A8" s="30">
        <v>2.04</v>
      </c>
      <c r="B8" s="51" t="str">
        <v>Noted to require 720-1800mm annual precipitation - 28in - 70in (1)</v>
      </c>
      <c r="C8" s="51" t="str">
        <v>[1]  Mencía, F. P. H., do Nascimento Lopes, E. R., &amp; Zanchi, F. B. (2023). Agroclimatic zoning for eucalyptus in the southern mesoregion of Bahia State, Brazil. Pesquisa Florestal Brasileira, 43.</v>
      </c>
    </row>
    <row r="9" spans="1:3" ht="195" x14ac:dyDescent="0.25">
      <c r="A9" s="30">
        <v>2.0499999999999998</v>
      </c>
      <c r="B9" s="51" t="str">
        <v xml:space="preserve">E. urograndis is a genetically modified hybrid and therefore
has no natural range. (1) In Espirito Santo, Brazil, hybrids
between E. grandis and E. urophylla are planted as clonal
stands from rooted cuttings. (2) A technique to raise E.
urophylla and E. urophylla X E. grandis vegetatively by
cuttings has been developed in Brazil and the Congo. </v>
      </c>
      <c r="C9" s="53" t="str">
        <v>1. Meskimen, G. &amp; J.K. Francis. Rose Gum Eucalyptus.
http://na.fs.fed.us/pubs/silvics_manual/volume_2/eucalypt
us/grandis.htm. Accessed: 9/8/2010. 2. Ad Hoc Panel of the
Advisory Committee on Technology Innovation, Board on
Science and Technology for International Development,
Commission on International Relations. 1980. Firewood
crops: shrub and tree species for energy production.
National Academy of Sciences. Washington D.C.</v>
      </c>
    </row>
    <row r="10" spans="1:3" ht="135" x14ac:dyDescent="0.25">
      <c r="A10" s="30">
        <v>3.01</v>
      </c>
      <c r="B10" s="51" t="str">
        <v>Taxon is a genetically modified hybrid and thus has no natural range. Therefore, any location where it has grown is a non-native range (1). Plant is noted to produce viable seeds, (2). However, unclear if this plant has naturalized in natural areas.</v>
      </c>
      <c r="C10" s="53" t="str">
        <v>[1] Meskimen, G. &amp; J.K. Francis. Rose Gum Eucalyptus. [2] da Silva, P. H. M., Bouillet, J. P., &amp; de Paula, R. C. (2016). Assessing the invasive potential of commercial Eucalyptus species in Brazil: Germination and early establishment. Forest Ecology and Management, 374, 129-135.
http://na.fs.fed.us/pubs/silvics_manual/volume_2/eucalypt
us/grandis.htm. Accessed: 9/8/2010.</v>
      </c>
    </row>
    <row r="11" spans="1:3" x14ac:dyDescent="0.25">
      <c r="A11" s="30">
        <v>3.02</v>
      </c>
      <c r="B11" s="50" t="str">
        <v>No evidence</v>
      </c>
      <c r="C11" s="53">
        <v>0</v>
      </c>
    </row>
    <row r="12" spans="1:3" x14ac:dyDescent="0.25">
      <c r="A12" s="30">
        <v>3.03</v>
      </c>
      <c r="B12" s="50" t="str">
        <v>No evidence</v>
      </c>
      <c r="C12" s="53">
        <v>0</v>
      </c>
    </row>
    <row r="13" spans="1:3" x14ac:dyDescent="0.25">
      <c r="A13" s="30">
        <v>3.04</v>
      </c>
      <c r="B13" s="51" t="str">
        <v>No evidence</v>
      </c>
      <c r="C13" s="53">
        <v>0</v>
      </c>
    </row>
    <row r="14" spans="1:3" ht="165" x14ac:dyDescent="0.25">
      <c r="A14" s="30">
        <v>3.05</v>
      </c>
      <c r="B14" s="51" t="str">
        <v>1. Eucalyptus cambageana is a principal weed in Australia.
2.a. Eucalyptus diversicolor is an invader in South Africa.
2.b. E. grandis was declared an invader (category 2). 3.
Several Eucalyptus species such as E. populnea, E. pilularis,
E. ferruginear and E. cambageana are listed as principal
weeds in Australia.</v>
      </c>
      <c r="C14" s="53" t="str">
        <v>1. Holm, L. et al. 1979. A Geographical Atlas of World
Weeds. John Wiley and Sons, New York. 2. Henderson, L.
2001. Alien Weeds and Invasive Plants. Agricultural
Research Council. 3. An electronic Atlas of Weeds and
Invasive Species. CD ROM version 1. 1997. Based on the
original work 'A Geographical Atlas of Weeds' by Holm et al.</v>
      </c>
    </row>
    <row r="15" spans="1:3" x14ac:dyDescent="0.25">
      <c r="A15" s="30">
        <v>4.01</v>
      </c>
      <c r="B15" s="50" t="str">
        <v>No evidence</v>
      </c>
      <c r="C15" s="55">
        <v>0</v>
      </c>
    </row>
    <row r="16" spans="1:3" ht="120" x14ac:dyDescent="0.25">
      <c r="A16" s="30">
        <v>4.0199999999999996</v>
      </c>
      <c r="B16" s="51" t="str">
        <v>Allelopathic properties shown in experimental settings (1) (2). No field studies found</v>
      </c>
      <c r="C16" s="51" t="str">
        <v>[1] de Souza, M. G. M., Corte, V. B., Werner, E. T., &amp; Franca, H. S. (2024). Allelopathic potential of'Eucalyptus urograndis' on lettuce and Brazilian native forest species of'Cedrela fissilis' Veil. Australian Journal of Crop Science, 18(10), 628-635. [2] DE SOUZA, M. G. M. (2020). Potencial alelopático e composição fitoquímica do híbrido Eucalyptus urograndis.</v>
      </c>
    </row>
    <row r="17" spans="1:3" x14ac:dyDescent="0.25">
      <c r="A17" s="30">
        <v>4.03</v>
      </c>
      <c r="B17" s="51" t="str">
        <v>No evidence</v>
      </c>
      <c r="C17" s="51">
        <v>0</v>
      </c>
    </row>
    <row r="18" spans="1:3" ht="45" x14ac:dyDescent="0.25">
      <c r="A18" s="30">
        <v>4.04</v>
      </c>
      <c r="B18" s="51" t="str">
        <v>Not enough information found. Contains allelopathic compounds, but no direct evidence found of animals avoiding plant.</v>
      </c>
      <c r="C18" s="51">
        <v>0</v>
      </c>
    </row>
    <row r="19" spans="1:3" ht="60" x14ac:dyDescent="0.25">
      <c r="A19" s="30">
        <v>4.05</v>
      </c>
      <c r="B19" s="51" t="str">
        <v>Does not contain any genetic properties that would make the taxon toxic (1). However, other eucalyptus plants contain oils that could cause damage when ingested (2). Answered UNKNOWN</v>
      </c>
      <c r="C19" s="51" t="str">
        <v>[1] https://www.aphis.usda.gov/sites/default/files/08_011116rm_ea.pdf [2] https://gsvs.org/blog/dogs-eucalyptus-toxicity-warning-signs/</v>
      </c>
    </row>
    <row r="20" spans="1:3" ht="90" x14ac:dyDescent="0.25">
      <c r="A20" s="30">
        <v>4.0599999999999996</v>
      </c>
      <c r="B20" s="51" t="str">
        <v>Host to subterranean termites (1) (2)</v>
      </c>
      <c r="C20" s="51" t="str">
        <v>[1] Cipriani, V. B., Lima, B. M. D., Jesus, F. P. D., &amp; Garlet, J. (2019). Subterranean termites associated to forest plantations in Southern Amazon, Brazil. Ciência Florestal, 29, 1776-1781. [2] https://www.cabidigitallibrary.org/doi/full/10.1079/cabicompendium.22893</v>
      </c>
    </row>
    <row r="21" spans="1:3" x14ac:dyDescent="0.25">
      <c r="A21" s="30">
        <v>4.07</v>
      </c>
      <c r="B21" s="51" t="str">
        <v>No evidence</v>
      </c>
      <c r="C21" s="51">
        <v>0</v>
      </c>
    </row>
    <row r="22" spans="1:3" ht="105" x14ac:dyDescent="0.25">
      <c r="A22" s="30">
        <v>4.08</v>
      </c>
      <c r="B22" s="51" t="str">
        <v>Contains essential oils (such as 1,8-cineole) that are highly flammable (1) (2) (3)</v>
      </c>
      <c r="C22" s="53" t="str">
        <v>[1] https://www.praannaturals.com/downloads/msds/SDS-Eucalyptus-Globulus-80-Essential-Oil-EOEUCGLOB80ES22.pdf [2] https://www.nhrorganicoils.com/uploads/20160706135904e_Eucalyptus_Globulus_SDS.pdf [3] sigmaaldrich.com/ZA/en/product/mm/843788</v>
      </c>
    </row>
    <row r="23" spans="1:3" ht="60" x14ac:dyDescent="0.25">
      <c r="A23" s="30">
        <v>4.09</v>
      </c>
      <c r="B23" s="51" t="str">
        <v>Not enough information found on taxon. However, congeners in general require plenty of sun to grow (1) (2)</v>
      </c>
      <c r="C23" s="51" t="str">
        <v>[1] https://www.gardenia.net/guide/eucalyptus-how-to-grow-care [2] https://www.douglascountymg.org/ask-a-master-gardener-eucalyptus/</v>
      </c>
    </row>
    <row r="24" spans="1:3" x14ac:dyDescent="0.25">
      <c r="A24" s="30">
        <v>4.0999999999999996</v>
      </c>
      <c r="B24" s="51" t="str">
        <v>Not enough information found on taxon.</v>
      </c>
      <c r="C24" s="51">
        <v>0</v>
      </c>
    </row>
    <row r="25" spans="1:3" x14ac:dyDescent="0.25">
      <c r="A25" s="30">
        <v>4.1100000000000003</v>
      </c>
      <c r="B25" s="51" t="str">
        <v>No evidence</v>
      </c>
      <c r="C25" s="51">
        <v>0</v>
      </c>
    </row>
    <row r="26" spans="1:3" x14ac:dyDescent="0.25">
      <c r="A26" s="30">
        <v>4.12</v>
      </c>
      <c r="B26" s="51" t="str">
        <v>No evidence</v>
      </c>
      <c r="C26" s="51">
        <v>0</v>
      </c>
    </row>
    <row r="27" spans="1:3" x14ac:dyDescent="0.25">
      <c r="A27" s="30">
        <v>5.01</v>
      </c>
      <c r="B27" s="51" t="str">
        <v>No evidence</v>
      </c>
      <c r="C27" s="51">
        <v>0</v>
      </c>
    </row>
    <row r="28" spans="1:3" x14ac:dyDescent="0.25">
      <c r="A28" s="30">
        <v>5.0199999999999996</v>
      </c>
      <c r="B28" s="51" t="str">
        <v>Not of the Poaceae family</v>
      </c>
      <c r="C28" s="51">
        <v>0</v>
      </c>
    </row>
    <row r="29" spans="1:3" x14ac:dyDescent="0.25">
      <c r="A29" s="30">
        <v>5.03</v>
      </c>
      <c r="B29" s="51" t="str">
        <v>No evidence</v>
      </c>
      <c r="C29" s="51">
        <v>0</v>
      </c>
    </row>
    <row r="30" spans="1:3" x14ac:dyDescent="0.25">
      <c r="A30" s="30">
        <v>5.04</v>
      </c>
      <c r="B30" s="51" t="str">
        <v>No evidence</v>
      </c>
      <c r="C30" s="51">
        <v>0</v>
      </c>
    </row>
    <row r="31" spans="1:3" x14ac:dyDescent="0.25">
      <c r="A31" s="30">
        <v>6.01</v>
      </c>
      <c r="B31" s="50" t="str">
        <v>Is a hybrid. No "native habitat"</v>
      </c>
      <c r="C31" s="51">
        <v>0</v>
      </c>
    </row>
    <row r="32" spans="1:3" ht="135" x14ac:dyDescent="0.25">
      <c r="A32" s="30">
        <v>6.02</v>
      </c>
      <c r="B32" s="51" t="str">
        <v>Yes. Seeds are shown to be viable (1) (2)</v>
      </c>
      <c r="C32" s="51" t="str">
        <v>[1] da Silva, P. H. M., Bouillet, J. P., &amp; de Paula, R. C. (2016). Assessing the invasive potential of commercial Eucalyptus species in Brazil: Germination and early establishment. Forest Ecology and Management, 374, 129-135.
http://na.fs.fed.us/pubs/silvics_manual/volume_2/eucalypt [2] https://www.cabidigitallibrary.org/doi/full/10.1079/cabicompendium.22893</v>
      </c>
    </row>
    <row r="33" spans="1:3" x14ac:dyDescent="0.25">
      <c r="A33" s="30">
        <v>6.03</v>
      </c>
      <c r="B33" s="51" t="str">
        <v>Not enough information found</v>
      </c>
      <c r="C33" s="51">
        <v>0</v>
      </c>
    </row>
    <row r="34" spans="1:3" ht="75" x14ac:dyDescent="0.25">
      <c r="A34" s="30">
        <v>6.04</v>
      </c>
      <c r="B34" s="51" t="str">
        <v>Self pollination does not result in viable pollen or seed (1)</v>
      </c>
      <c r="C34" s="51" t="str">
        <v>[1] https://www.aphis.usda.gov/sites/default/files/08_011116rm_ea.pdf [2] https://www.cabidigitallibrary.org/doi/full/10.1079/cabicompendium.22893</v>
      </c>
    </row>
    <row r="35" spans="1:3" x14ac:dyDescent="0.25">
      <c r="A35" s="30">
        <v>6.05</v>
      </c>
      <c r="B35" s="51" t="str">
        <v xml:space="preserve">No evidence. </v>
      </c>
      <c r="C35" s="51">
        <v>0</v>
      </c>
    </row>
    <row r="36" spans="1:3" ht="195" x14ac:dyDescent="0.25">
      <c r="A36" s="30">
        <v>6.06</v>
      </c>
      <c r="B36" s="51" t="str">
        <v>1. In Espirito Santo, Brazil, hybrids between E. grandis and
E. urophylla are planted as clonal stands from rooted
cuttings. 2. A technique to raise E. urophylla and E.
urophylla X E. grandis vegetatively by cuttings has been
developed in Brazil and the Congo.</v>
      </c>
      <c r="C36" s="51" t="str">
        <v>1. Meskimen, G. &amp; J.K. Francis. Rose Gum Eucalyptus.
http://na.fs.fed.us/pubs/silvics_manual/volume_2/eucalypt
us/grandis.htm. Accessed: 9/8/2010. 2. Ad Hoc Panel of the
Advisory Committee on Technology Innovation, Board on
Science and Technology for International Development,
Commission on International Relations. 1980. Firewood
crops: shrub and tree species for energy production.
National Academy of Sciences. Washington D.C.</v>
      </c>
    </row>
    <row r="37" spans="1:3" x14ac:dyDescent="0.25">
      <c r="A37" s="30">
        <v>6.07</v>
      </c>
      <c r="B37" s="51" t="str">
        <v>Not enough information found</v>
      </c>
      <c r="C37" s="51">
        <v>0</v>
      </c>
    </row>
    <row r="38" spans="1:3" x14ac:dyDescent="0.25">
      <c r="A38" s="30">
        <v>7.01</v>
      </c>
      <c r="B38" s="51" t="str">
        <v>No evidence</v>
      </c>
      <c r="C38" s="51">
        <v>0</v>
      </c>
    </row>
    <row r="39" spans="1:3" ht="90" x14ac:dyDescent="0.25">
      <c r="A39" s="30">
        <v>7.02</v>
      </c>
      <c r="B39" s="51" t="str">
        <v>sold online (1) (2)</v>
      </c>
      <c r="C39" s="51" t="str">
        <v xml:space="preserve">[1] https://nurserylive.com/products/eucalyptus-urograndis-urograndis-1-kg-seeds?srsltid=AfmBOop2gne_GlpyO3F7lu73O_DG4b6d16MG0ngeTxgc6gB5dEpUV_vV [2] https://www.yardflowerplant.com/product/eucalyptus-urograndis-urograndis-0-5-kg-seeds/ </v>
      </c>
    </row>
    <row r="40" spans="1:3" x14ac:dyDescent="0.25">
      <c r="A40" s="30">
        <v>7.03</v>
      </c>
      <c r="B40" s="50" t="str">
        <v>No evidence</v>
      </c>
      <c r="C40" s="51">
        <v>0</v>
      </c>
    </row>
    <row r="41" spans="1:3" ht="90" x14ac:dyDescent="0.25">
      <c r="A41" s="30">
        <v>7.04</v>
      </c>
      <c r="B41" s="51" t="str">
        <v>"Although Eucalyptus seeds is very light and small, it is not adapted to wind dispersal…" (1). Eucalyptus seeds in general can potentially be dispersed by wind, but only along limited distances (&lt;53 meters) (2)</v>
      </c>
      <c r="C41" s="51" t="str">
        <v>[1] https://www.aphis.usda.gov/sites/default/files/08_011116rm_ea.pdf [2] Booth, T. H. (2017). Going nowhere fast: a review of seed dispersal in eucalypts. Australian Journal of Botany, 65(5), 401-410.</v>
      </c>
    </row>
    <row r="42" spans="1:3" ht="30" x14ac:dyDescent="0.25">
      <c r="A42" s="30">
        <v>7.05</v>
      </c>
      <c r="B42" s="51" t="str">
        <v>No information found regarding potential for seeds to float</v>
      </c>
      <c r="C42" s="51">
        <v>0</v>
      </c>
    </row>
    <row r="43" spans="1:3" x14ac:dyDescent="0.25">
      <c r="A43" s="30">
        <v>7.06</v>
      </c>
      <c r="B43" s="51" t="str">
        <v>No evidence</v>
      </c>
      <c r="C43" s="51">
        <v>0</v>
      </c>
    </row>
    <row r="44" spans="1:3" ht="30" x14ac:dyDescent="0.25">
      <c r="A44" s="30">
        <v>7.07</v>
      </c>
      <c r="B44" s="51" t="str">
        <v>Possible as seeds are small. No direct information found</v>
      </c>
      <c r="C44" s="51">
        <v>0</v>
      </c>
    </row>
    <row r="45" spans="1:3" ht="105" x14ac:dyDescent="0.25">
      <c r="A45" s="30">
        <v>7.08</v>
      </c>
      <c r="B45" s="50" t="str">
        <v>Not enough information found on the taxon. However, eucalyptus in general are not noted to be dispersed zoochorically (1) (2)</v>
      </c>
      <c r="C45" s="51" t="str">
        <v>[1] Booth, T. H. (2017). Going nowhere fast: a review of seed dispersal in eucalypts. Australian Journal of Botany, 65(5), 401-410. [2]  Southern, S.G. et al. 2004. Review of gene movement by
bats and birds and its potential significance for eucalypt
plantation forestry. Australian Forestry , 67(1): 44-53.</v>
      </c>
    </row>
    <row r="46" spans="1:3" ht="25.5" x14ac:dyDescent="0.25">
      <c r="A46" s="30">
        <v>8.01</v>
      </c>
      <c r="B46" s="50" t="str">
        <v>Not enough information found. Possible as seeds are small, but direct numbers not found</v>
      </c>
      <c r="C46" s="51">
        <v>0</v>
      </c>
    </row>
    <row r="47" spans="1:3" x14ac:dyDescent="0.25">
      <c r="A47" s="30">
        <v>8.02</v>
      </c>
      <c r="B47" s="51" t="str">
        <v>Not enough information found</v>
      </c>
      <c r="C47" s="51">
        <v>0</v>
      </c>
    </row>
    <row r="48" spans="1:3" ht="75" x14ac:dyDescent="0.25">
      <c r="A48" s="30">
        <v>8.0299999999999994</v>
      </c>
      <c r="B48" s="51" t="str">
        <v>Glyphosate noted to be effective (1)</v>
      </c>
      <c r="C48" s="51" t="str">
        <v>[1] Santos, L. D. T., Meira, R. M. S. A., Ferreira, F. A., Sant’Anna-Santos, B. F., &amp; Ferreira, L. R. (2007). Morphological responses of different eucalypt clones submitted to glyphosate drift. Environmental and experimental botany, 59(1), 11-20.</v>
      </c>
    </row>
    <row r="49" spans="1:3" ht="75" x14ac:dyDescent="0.25">
      <c r="A49" s="30">
        <v>8.0399999999999991</v>
      </c>
      <c r="B49" s="51" t="str">
        <v>1. Coppicing produces multiple harvest from crops; E.
urograndis initinal harvest at 3 years, followed by three
coppice rotations.</v>
      </c>
      <c r="C49" s="51" t="str">
        <v>1. Hinchee, M. et al. 2009. Short-rotation woody crops for
bioenergy and biofuels applications. In Vitro Cellular and
Developmental Biology - Plant , 45: 619-629.</v>
      </c>
    </row>
    <row r="50" spans="1:3" x14ac:dyDescent="0.25">
      <c r="A50" s="30">
        <v>8.0500000000000007</v>
      </c>
      <c r="B50" s="50" t="str">
        <v>Not enough information found</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d4bbcbbddbe6728658924f979d6bd480">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62ba9a948237f19e9d09d1062a4c63de"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Props1.xml><?xml version="1.0" encoding="utf-8"?>
<ds:datastoreItem xmlns:ds="http://schemas.openxmlformats.org/officeDocument/2006/customXml" ds:itemID="{1CCE3470-6D4B-4F28-9188-5F6C3CB85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3.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Seokmin Kim</cp:lastModifiedBy>
  <cp:revision/>
  <dcterms:created xsi:type="dcterms:W3CDTF">2021-06-15T16:34:22Z</dcterms:created>
  <dcterms:modified xsi:type="dcterms:W3CDTF">2025-11-25T18:28:43Z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