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kimse\OneDrive\Desktop\UF\Species\Eucalyptus nitens\"/>
    </mc:Choice>
  </mc:AlternateContent>
  <xr:revisionPtr revIDLastSave="0" documentId="13_ncr:1_{FAF80C5C-F884-4355-92D3-BB59ADDA6714}" xr6:coauthVersionLast="47" xr6:coauthVersionMax="47" xr10:uidLastSave="{00000000-0000-0000-0000-000000000000}"/>
  <bookViews>
    <workbookView xWindow="4545" yWindow="1530" windowWidth="21600" windowHeight="13845"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C74" i="1" s="1"/>
  <c r="C53" i="3" a="1"/>
  <c r="C53" i="3" s="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D59" i="1" l="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<sst xmlns="http://schemas.openxmlformats.org/spreadsheetml/2006/main" count="337" uniqueCount="178">
  <si>
    <t>Species:</t>
  </si>
  <si>
    <t>Number</t>
  </si>
  <si>
    <t>Question</t>
  </si>
  <si>
    <t>Answer</t>
  </si>
  <si>
    <t>Score</t>
  </si>
  <si>
    <t>Uncertainty</t>
  </si>
  <si>
    <t>Evidence</t>
  </si>
  <si>
    <t>Reference</t>
  </si>
  <si>
    <t>Is the species highly domesticated?</t>
  </si>
  <si>
    <t>Has the species become naturalised where grown?</t>
  </si>
  <si>
    <t>Does the species have weedy races?</t>
  </si>
  <si>
    <t>Species suited to Florida's USDA climate zones (1-low; 2-intermediate; 3-high)
       North Zone: suited to Zones 8, 9
       Central Zone: suited to Zones 9, 10
       South Zone: suited to Zone 10</t>
  </si>
  <si>
    <t>Quality of climate match data (1-low; 2-intermediate; 3-high)</t>
  </si>
  <si>
    <t>Broad climate suitability (environmental versatility)</t>
  </si>
  <si>
    <t>Native or naturalized in habitats with periodic inundation
       North Zone: mean annual precipitation 50-70 inches
       Central Zone: mean annual precipitation 40-60 inches
       South Zone: mean annual precipitation 40-60 inches</t>
  </si>
  <si>
    <t>Does the species have a history of repeated introductions outside its natural range?</t>
  </si>
  <si>
    <t>Naturalized beyond native range</t>
  </si>
  <si>
    <t>Garden/amenity/disturbance weed</t>
  </si>
  <si>
    <t>Weed of agriculture</t>
  </si>
  <si>
    <t>Environmental weed</t>
  </si>
  <si>
    <t>Congeneric weed</t>
  </si>
  <si>
    <t>Produces spines, thorns or burrs</t>
  </si>
  <si>
    <t>Allelopathic</t>
  </si>
  <si>
    <t>Parasitic</t>
  </si>
  <si>
    <t>Unpalatable to grazing animals</t>
  </si>
  <si>
    <t>Toxic to animals</t>
  </si>
  <si>
    <t>Host for recognised pests and pathogens</t>
  </si>
  <si>
    <t>Causes allergies or is otherwise toxic to humans</t>
  </si>
  <si>
    <t>Creates a fire hazard in natural ecosystems</t>
  </si>
  <si>
    <t>Is a shade tolerant plant at some stage of its life cycle</t>
  </si>
  <si>
    <t>Grows on infertile soils (oligotrophic, limerock, or excessively draining soils).  North &amp; Central Zones: infertile soils; South Zone: shallow limerock or Histisols.</t>
  </si>
  <si>
    <t>Climbing or smothering growth habit</t>
  </si>
  <si>
    <t>Forms dense thickets</t>
  </si>
  <si>
    <t>Aquatic</t>
  </si>
  <si>
    <t>Grass</t>
  </si>
  <si>
    <t>Nitrogen fixing woody plant</t>
  </si>
  <si>
    <t>Geophyte</t>
  </si>
  <si>
    <t>Evidence of substantial reproductive failure in native habitat</t>
  </si>
  <si>
    <t>Produces viable seed</t>
  </si>
  <si>
    <t>Hybridizes naturally</t>
  </si>
  <si>
    <t>Self-compatible or apomictic</t>
  </si>
  <si>
    <t>Requires specialist pollinators</t>
  </si>
  <si>
    <t>Reproduction by vegetative propagation</t>
  </si>
  <si>
    <t>Minimum generative time (years)</t>
  </si>
  <si>
    <t>Propagules likely to be dispersed unintentionally (plants growing in heavily trafficked areas)</t>
  </si>
  <si>
    <t>Propagules dispersed intentionally by people</t>
  </si>
  <si>
    <t>Propagules likely to disperse as a produce contaminant</t>
  </si>
  <si>
    <t>Propagules adapted to wind dispersal</t>
  </si>
  <si>
    <t>Propagules water dispersed</t>
  </si>
  <si>
    <t>Propagules bird dispersed</t>
  </si>
  <si>
    <t>Propagules dispersed by other animals (externally)</t>
  </si>
  <si>
    <t>Propagules dispersed by other animals (internally)</t>
  </si>
  <si>
    <t>Prolific seed production</t>
  </si>
  <si>
    <t>Evidence that a persistent propagule bank is formed (&gt;1 yr)</t>
  </si>
  <si>
    <t>Well controlled by herbicides</t>
  </si>
  <si>
    <t>Tolerates, or benefits from, mutilation or cultivation</t>
  </si>
  <si>
    <t>Effective natural enemies present in U.S.</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</si>
  <si>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</si>
  <si>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</si>
  <si>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</si>
  <si>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</si>
  <si>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</si>
  <si>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</si>
  <si>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</si>
  <si>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</si>
  <si>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</si>
  <si>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</si>
  <si>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</si>
  <si>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</si>
  <si>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</si>
  <si>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</si>
  <si>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</si>
  <si>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</si>
  <si>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</si>
  <si>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</si>
  <si>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</si>
  <si>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</si>
  <si>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</si>
  <si>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</si>
  <si>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</si>
  <si>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</si>
  <si>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</si>
  <si>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</si>
  <si>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</si>
  <si>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</si>
  <si>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</si>
  <si>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</si>
  <si>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</si>
  <si>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</si>
  <si>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</si>
  <si>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</si>
  <si>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</si>
  <si>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</si>
  <si>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</si>
  <si>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</si>
  <si>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</si>
  <si>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</si>
  <si>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</si>
  <si>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</si>
  <si>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</si>
  <si>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</si>
  <si>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</si>
  <si>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</si>
  <si>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</si>
  <si>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</si>
  <si>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</si>
  <si>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</si>
  <si>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</si>
  <si>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</si>
  <si>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</si>
  <si>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</si>
  <si>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</si>
  <si>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</si>
  <si>
    <t>Eucalyptus nitens</t>
  </si>
  <si>
    <r>
      <rPr>
        <sz val="11"/>
        <color rgb="FF000000"/>
        <rFont val="Calibri"/>
        <family val="2"/>
      </rPr>
      <t>Assessment date: November 21, 2025</t>
    </r>
    <r>
      <rPr>
        <sz val="11"/>
        <color rgb="FFFF0000"/>
        <rFont val="Calibri"/>
        <family val="2"/>
      </rPr>
      <t xml:space="preserve"> </t>
    </r>
    <r>
      <rPr>
        <sz val="11"/>
        <color rgb="FF000000"/>
        <rFont val="Calibri"/>
        <family val="2"/>
      </rPr>
      <t xml:space="preserve"> Prepared by Seokmin Kim</t>
    </r>
  </si>
  <si>
    <t>n</t>
  </si>
  <si>
    <t>No evidence</t>
  </si>
  <si>
    <t xml:space="preserve">Not enough points to run climate suitability models. </t>
  </si>
  <si>
    <t>Not enough points to run climate suitability models. Native to SE Australia and introduced to the Iberian peninsula and New Zealand; arease of some climate suitability (1) (2). Noted to be suitable for hardiness zone 8 (3) to 11 (4)</t>
  </si>
  <si>
    <t>[1] https://www.gbif.org/occurrence/map?taxon_key=3176336 [2] https://powo.science.kew.org/taxon/urn:lsid:ipni.org:names:593164-1 [3] https://www.treesandshrubsonline.org/articles/eucalyptus/eucalyptus-nitens/ [4] https://dendro.cnre.vt.edu/dendrology/syllabus/factsheet.cfm?ID=932</t>
  </si>
  <si>
    <t>No evidence. Occurences limited to localized regions (1)</t>
  </si>
  <si>
    <t>[1] https://www.gbif.org/occurrence/map?taxon_key=3176336</t>
  </si>
  <si>
    <t>1. Ecocrop . Copyright 1993-2007. Food and Agriculture Organization of the United Nations. Web. 30 January 2012. http://ecocrop.fao.org/ecocrop/srv/en/home. 2. Orwa, C.A. et al. 2009. Agroforestree Database: a tree reference and selection guide version 4.0 (http://www.worldagroforestry.org/sites/treedbs/treedata bases.asp [http://www.worldagroforestry.org/af/treedb/AFTPDFS/Eu calyptus_urophylla.pdf]).</t>
  </si>
  <si>
    <t>1. Optimal annual rainfall: 900 - 1750 mm (35.4 - 69.9 in); Absolute annual rainfall: 750 - 2000 mm (29.5 - 78.7 in). 2. Mean annual rainfall: 750 - 1750 mm ( 29.5 - 69.9 in).</t>
  </si>
  <si>
    <t>y</t>
  </si>
  <si>
    <t>1.a. Forestry Commission Scotland (FCS) is in the process of establishing 6 energy forestry trials that will include Eucalyptus nitens. 1.b. The UK Department of Energy and Climate Change (DECC) are funding Forest Research to test the same species as in the FCS trials and undertake larger scal planting of E. nitens at 6 sites in England. 2. E. nitens was introduced to South Africa in 1926 (Poynton, 1979). 3. E. nitens is exotic to the island (Tasmania) as it is native only to continental Australia (Pederick 1979). 4. Exotic : Argentina, Brazil, Chile, India, New Zealand, South Africa, UK, US, Zimbabwe.</t>
  </si>
  <si>
    <t>1.a-b. Anonymous. October 2010. Scotland, Forestry Commission. Interim Guidance on the Grant Aiding and Planting of Eucalypts in Scotland. Accessed: 18 January 2012. http://www.forestry.gov.uk/pdf/InterimEucalyptusGuidanc e.pdf/$FILE/InterimEucalyptusGuidance.pdf. 2. Purnell, R.C. &amp; J.E. Lundquist. 1986. Provenance variation of Eucalyptus nitens on the Eastern Transvaal Highveld in South Africa. South African Forestry Journal , 138(1): 23-31. 3. Barbour, R.C. et al. 2003. Gene flow between introduced and native Eucalyptus species: exitic hybrids are establishing in the wild. Australian Journal of Botany , 51(4): 429-439. 4. Orwa, C.A. et al. 2009. Agroforestree Database: a tree reference and selection guide version 4.0 (http://www.worldagroforestry.org/sites/treedbs/treedata bases.asp</t>
  </si>
  <si>
    <t>1. Has naturalized in New Zealand but has not been determined if the species is naturalized or is just a casual resident in South Africa where is has been planted extensively.</t>
  </si>
  <si>
    <t>1. Simberloff, D. and M. Rejmánek, ed. Encyclopedia of Biological Invasions. Berkeley: University of California Press, 2011.</t>
  </si>
  <si>
    <t>1. The following eucalypts are considered principal weeds in Australia (principal weed in this context is ranked according to the importance of the weed and is usually referring to about the five most troublesome species for the crop): E. cambageana, E. ferruginea, E. gracilis, E. marginata, E. miniata, E. pilularis, E. populnea, E. tetradonta</t>
  </si>
  <si>
    <t>1. Holm, L. et al. A Geographical Atlas of World Weeds. John Wiley and Sons, New York. 1979.</t>
  </si>
  <si>
    <t>1. It is likely that most Eucalypts are allelopathic-having the potential to suppress understory plants through chemical inhibitors that leach into the soil. 2. There are many reports in global literature of toxic inhibition of germination and growth of other plant species (allelopathic effects), which inhibits the growth of an understory. 3. Concerns expressed about suppression of ground vegetation due to possible allelopathic effects. Allelopathic effects are widely reported and these reports are largely based on laboratory bioassays. If not chemical inhibition then at least accumulation of dead material of the floor of eucalypt plantations hinders regeneration of native species.</t>
  </si>
  <si>
    <t>1. Anonymous. 2009. "Focus on Eucalypts." SAPIA NEWS No. 12 . ARC-Plant Protection Research Institute, South Africa. 2. Anonymous. October 2010. Scotland, Forestry Commission. Interim Guidance on the Grant Aiding and Planting of Eucalypts in Scotland. Accessed: 18 January 2012. 3. Rejmánek, M. &amp; D.M. Richardson. 2011. Eucalypts (203-209). In D. Simberloff &amp; M. Rejmánek, eds. Encyclopedia of Biological Invasions. Berkeley: University of California Press.</t>
  </si>
  <si>
    <t>1. Commercial E. nitens tree seedling damage is attributed to three native species: red-bellied pademelon (Thylogale billardierii ), red-necked wallaby (Macropus rufogriseus rufogriseus), common brushtail possum (Trichosurus vulpecula fuliginosus) and to the introduced European rabbit (Oryctolagus cuniculus) (Gilbert 1967; Cremer 1969; Statham 1983; O'Reilly &amp; McArthur 1997; Bulinski &amp; McArthur 2000). 2. The juvenile leaves are unpalatable to the Australian oppossums that in New Zealand eat the foliage.</t>
  </si>
  <si>
    <t>1. le Mar, K. &amp; C. McArthur. 2005. Interactions between herbivores, vegetation and eucalypt tree seedlings in a plantation forestry environment. Australian Forestry , 68(4): 281-290. 2. Orwa, C.A. et al. 2009. Agroforestree Database: a tree reference and selection guide version 4.0 (http://www.worldagroforestry.org/sites/treedbs/treedata bases.asp [http://www.worldagroforestry.org/af/treedb/AFTPDFS/Eu calyptus_urophylla.pdf]).</t>
  </si>
  <si>
    <t>1. Denholm, Matthew. "Toxic water linked to forestry trees." The Australian . News Limited, 22 February 2010. Web. 31 January 2012. 2. Australia. Parliament of Australia, Authority of the Senate. Rural and Regional Affairs and Transport References Committee. The Senate Committees. 25 February 2010. 31 January 2012. http://parlinfo.aph.gov.au/parlInfo/search/display/display. w3p;query=Id%3A%22chamber%2Fhansards%2F2010-02- 25%2F0050%22.</t>
  </si>
  <si>
    <t>1. It has been suggested that a toxin caused by Eucalyptus nitens leaves has been found in a Tasmanian river that is used for drinking water. A study conducted by Tasmanian local GP, Dr. Alison Bleaney and Sydney scientist, Dr. Marcus Scammell, found that water samples from George River were toxic to water fleas, oyster larvae, and sea urchins. University of New South Wales environmental toxicologist Christian Khalil said whatever agent was in the water was 100 per cent toxic to human skin, liver and lung cells as well, although the extent of the impact on the entire body is unknown. New Zealand ecotoxicologist Chris Hickey reviewed and repeated the tests using foam from the river, including from a site near the drinking water intake for the town of St Helens. He found the foam toxic to mussel larvae. A Tasmanian government investigation came to the same conclusion but have concluded that it is not an issue since it's naturally occurring. 2. A motion for senate investigation enacted by Senator Bob Brown on the toxicity of the George River in north-east Tasmania with reference to Eucalyptus nitens plantations and its possible impacts of leacheate; impacts on the toxicity to human health and wildlife; previous investigations into the toxicity of George River; breeding and/or genetic modifications of plantation trees; current breeding programs; mitigation measures; any related topics. However, not enough evidence to state this is causing widespread poisoning of animals.</t>
  </si>
  <si>
    <t>1. The juvenile leaves are unpalatable to many pests, in some cases eve to the leaf-cutting atta ants of Brazil. The pests attack the adult leaves. 2. Insects: Coryphodema tristis (cossid moth, goat moth); Diseases: Botryosphaeria dothidea (Botryosphaeria canker). 3. Teratosphaeria nubilosa is a serious leaf disease pathogen of Eucalyptus spp., including E. nitens, in native and introduced areas.</t>
  </si>
  <si>
    <t>1. Orwa, C.A. et al. 2009. Agroforestree Database: a tree reference and selection guide version 4.0 (http://www.worldagroforestry.org/sites/treedbs/treedata bases.asp [http://www.worldagroforestry.org/af/treedb/AFTPDFS/Eu calyptus_urophylla.pdf]). 2. FAO. 2007. Forest Health &amp; Biosecurity Working Papers Overview of Forest Pests – South Africa. Working Paper FBS/30E, FAO, Rome. 31 January 2012. http://www.fao.org/docrep/012/al019e/al019e00.pdf. 3. Hunter, G.C. et al. 2009. Teratosphaeria nubilosa , a serious leaf disease pathogen of Eucalyptus spp. in native and introduced areas. Molecular Plant Pathology , 10(1): 1-14. Abstract.</t>
  </si>
  <si>
    <t>1. It has been suggested that a toxin caused by Eucalyptus nitens leaves has been found in a Tasmanian river that is used for drinking water. A study conducted by Tasmanian local GP, Dr. Alison Bleaney and Sydney scientist, Dr. Marcus Scammell, found that water samples from George River were toxic to water fleas, oyster larvae, and sea urchins. University of New South Wales environmental toxicologist Christian Khalil said whatever agent was in the water was 100 per cent toxic to human skin, liver and lung cells as well, although the extent of the impact on the entire body is unknown. New Zealand ecotoxicologist Chris Hickey reviewed and repeated the tests using foam from the river, including from a site near the drinking water intake for the town of St Helens. He found the foam toxic to mussel larvae. A Tasmanian government investigation came to the same conclusion but have concluded that it is not an issue since it's naturally occurring. 2. A motion for senate investigation enacted by Senator Bob Brown on the toxicity of the George River in north-east Tasmania with reference to Eucalyptus nitens plantations and its possible impacts of leacheate; impacts on the toxicity to human health and wildlife; previous investigations into the toxicity of George River; breeding and/or genetic modifications of plantation trees; current breeding programs; mitigation measures; any related topics. However, not enough evidence to state this is causing widespread poisoning of people.</t>
  </si>
  <si>
    <t>1. Eucalypts often are the major source of fuel for fires, but not always. 2. Leaves of eucalypts are relatively slow to breakdown and have a high volatile oil content, which contributes to the severity of fire events in their native Australia. 3. It is very sensitive to fire and is killed even by light wild fire. 4. Accumulated litter in dense stands of eucalypt stands are extremely flammable.</t>
  </si>
  <si>
    <t>1. Gill, A.M. Eucalypts and fires: interdependent or independent? In: Eucalypt ecology: individuals to ecosystems. Ed. J.E. Williams &amp; J. Woinarski. Cambridge, New York: Cambridge University Press, 1997. 2. Anonymous. October 2010. Scotland, Forestry Commission. Interim Guidance on the Grant Aiding and Planting of Eucalypts in Scotland. Accessed: 18 January 2012. http://www.forestry.gov.uk/pdf/InterimEucalyptusGuidanc e.pdf/$FILE/InterimEucalyptusGuidance.pdf. 3. Orwa, C.A. et al. 2009. Agroforestree Database: a tree reference and selection guide version 4.0 (http://www.worldagroforestry.org/sites/treedbs/treedata bases.asp [http://www.worldagroforestry.org/af/treedb/AFTPDFS/Eu calyptus_urophylla.pdf]). 4. Rejmánek, M. &amp; D.M. Richardson. 2011. Eucalypts (203-209). In D. Simberloff &amp; M. Rejmánek, eds. Encyclopedia of Biological Invasions. Berkeley: University of California Press.</t>
  </si>
  <si>
    <t>1. Exposure: partial shade or partial sun to full sun. 2. Shade-tolerant sub-canopy species are not known.</t>
  </si>
  <si>
    <t>1. "Eucalyptus nitens." horticopia.com . Horticopia, 2011. Web. 13 December 2011. 2. Rejmánek, M. &amp; D.M. Richardson. 2011. Eucalypts (203-209). In D. Simberloff &amp; M. Rejmánek, eds. Encyclopedia of Biological Invasions. Berkeley: University of California Press.</t>
  </si>
  <si>
    <t>1. Will grow in very dry to occasionally wet soil. Suitable soil
is well-drained/loamy, sandy or clay. 2. Best development
on deep loamy soils over clay; substrates include basalt,
granite, schist, shale, and sandstone.</t>
  </si>
  <si>
    <t>1. "Eucalyptus nitens." horticopia.com . Horticopia, 2011. Web. 13 December 2011. 2. Boland, D.J. et al. Forest Trees of Australia . 5th ed. Collingswood, Victoria, Australia: CSIRO, 2006. Print.</t>
  </si>
  <si>
    <t>Not of the Poaceae family</t>
  </si>
  <si>
    <t>1. Orwa, C.A. et al. 2009. Agroforestree Database: a tree reference and selection guide version 4.0 (http://www.worldagroforestry.org/sites/treedbs/treedata bases.asp [http://www.worldagroforestry.org/af/treedb/AFTPDFS/Eu calyptus_urophylla.pdf]).</t>
  </si>
  <si>
    <t>1.a. There are approximately 260,000 viable seeds/kg. 1.b. If sufficient seed is available after fire, the regeneration is prolific, and regrowth develops rapidly on the resulting ash bed.</t>
  </si>
  <si>
    <t>1.a. Hybrids between plantation-grown E. nitens and the native species E. ovata were previously identified in openpollinated seed from E. ovata (Barbour et al 2002); however, whether these hybrids can establish in the wild was unknown. Presented here is the first evidence that exotic F1 hybrid seedlings, arising from fertilization of native E. ovata by plantation-grown E. nitens pollen, are establishing in the wild. 1.b. Morphological and allozyme analysis has shown that F1 hybridization between plantation and native Eucalyptus is occurring (Barbour et al 2002; present study) and the present study shows that these hybrids are establishing in the wild.</t>
  </si>
  <si>
    <t>1. Barbour, R.C. et al. 2003. Gene flow between introduced and native Eucalyptus species: exitic hybrids are establishing in the wild. Australian Journal of Botany , 51(4): 429-439.</t>
  </si>
  <si>
    <t>[1] Pound, L. M., Wallwork, M. A., Potts, B. M., &amp; Sedgley, M. (2003). Pollen tube growth and early ovule development following self-and cross-pollination in Eucalyptus nitens. Sexual Plant Reproduction, 16(2), 59-69.</t>
  </si>
  <si>
    <t>Vast majority (90%+) of self crossing resulted in embryo death. However, some were able to survive (1). Not enough information found to suggest regarding self-crossed seedling survival or fertility.</t>
  </si>
  <si>
    <t>1. Pollinators of E. nitens in Tasmania are small insects; larger insects (bees, bumble bees, etc.) and birds are not known to be active pollinators of this species of eucalypt (Hingston et al. 2002). 2. Eucalypts generally don't need special pollinators. They are pollinated mostly by bees, wasps, and to lesser extents, birds, mammals, and wind.</t>
  </si>
  <si>
    <t>1. Barbour, R.C. et al. 2003. Gene flow between introduced and native Eucalyptus species: exitic hybrids are establishing in the wild. Australian Journal of Botany , 51(4): 429-439. 2. Rejmánek, M. &amp; D.M. Richardson. 2011. Eucalypts (203-209). In D. Simberloff &amp; M. Rejmánek, eds. Encyclopedia of Biological Invasions. Berkeley: University of California Press.</t>
  </si>
  <si>
    <t>4 or more</t>
  </si>
  <si>
    <t>1. E. nitens does not coppice as most other eucalypts do, and does not have the ability to sucker or colonize new ground by any other vegetative means. 2. Regenerative strategy: stem sprouter.</t>
  </si>
  <si>
    <t>1. Anonymous. October 2010. Scotland, Forestry Commission. Interim Guidance on the Grant Aiding and Planting of Eucalypts in Scotland. Accessed: 18 January 2012. http://www.forestry.gov.uk/pdf/InterimEucalyptusGuidanc e.pdf/$FILE/InterimEucalyptusGuidance.pdf. 2. Simberloff, D. and M. Rejmánek, ed. Encyclopedia of Biological Invasions. Berkeley: University of California Press, 2011.</t>
  </si>
  <si>
    <t>1. Eucalyptus nitens (Deane &amp; Maiden) takes at least five years to initiate flower buds from seed. 2. Eucalyps begin to set viable seed around age 5.</t>
  </si>
  <si>
    <t>Moncur, M.W. &amp; O. Hasan. 1994. Floral induction in Eucalyptus nitens. Tree Physiology , 14(11): 1303-1312.</t>
  </si>
  <si>
    <t>1. Economic importance: fiber and wood. 2. Used for for general construction, flooring, joinery, panelling, furniture, essential oils, fuelwood, and pulp for paper. 3. Products: Fuel, fiber, timber, essential oil.</t>
  </si>
  <si>
    <t>1. USDA/ARS-GRIN [Online Database]. National Germplasm Resources Laboratory, Beltsville, Maryland (http://www.arsgrin.gov/cgi-bin/npgs/html/taxon.pl?15948 [Accessed: 12/13/2011]). 2. Ecocrop . Copyright 1993-2007. Food and Agriculture Organization of the United Nations. Web. 30 January 2012. http://ecocrop.fao.org/ecocrop/srv/en/home. 3. Orwa, C.A. et al. 2009. Agroforestree Database: a tree reference and selection guide version 4.0 (http://www.worldagroforestry.org/sites/treedbs/treedata bases.asp [http://www.worldagroforestry.org/af/treedb/AFTPDFS/Eu calyptus_urophylla.pdf])</t>
  </si>
  <si>
    <t>Not enough information found regarding floatability</t>
  </si>
  <si>
    <t>"Although Eucalyptus seeds is very light and small, it is not adapted to wind dispersal…" (1). Eucalyptus seeds in general can potentially be dispersed by wind, but only along limited distances (&lt;53 meters) (2)</t>
  </si>
  <si>
    <t>[1] https://www.aphis.usda.gov/sites/default/files/08_011116rm_ea.pdf [2] Booth, T. H. (2017). Going nowhere fast: a review of seed dispersal in eucalypts. Australian Journal of Botany, 65(5), 401-410.</t>
  </si>
  <si>
    <t>1. The seed drops directly to the ground from open pods. There are no biological vectors for seed movement. 2. Dispersal in animal droppings does not occur, although many birds eat eucalypt seed, because the seed does not survive passage through the alimentary canal of mammals and birds (Joseph 1986).</t>
  </si>
  <si>
    <t>1. Anonymous. October 2010. Scotland, Forestry Commission. Interim Guidance on the Grant Aiding and Planting of Eucalypts in Scotland. Accessed: 18 January 2012. http://www.forestry.gov.uk/pdf/InterimEucalyptusGuidanc e.pdf/$FILE/InterimEucalyptusGuidance.pdf. 2. Southern, S.G. et al. 2004. Review of gene movement by bats and birds and its potential significance for eucalypt plantation forestry. Australian Forestry , 67(1): 44-53</t>
  </si>
  <si>
    <t>Possible as seeds are small. No direct information found</t>
  </si>
  <si>
    <t>Not enough information found on the taxon. However, eucalyptus in general are not noted to be dispersed zoochorically (1) (2)</t>
  </si>
  <si>
    <t>[1] Booth, T. H. (2017). Going nowhere fast: a review of seed dispersal in eucalypts. Australian Journal of Botany, 65(5), 401-410. [2]  Southern, S.G. et al. 2004. Review of gene movement by
bats and birds and its potential significance for eucalypt
plantation forestry. Australian Forestry , 67(1): 44-53.</t>
  </si>
  <si>
    <t>1. E. nitens is a light seed producer.</t>
  </si>
  <si>
    <t>Orwa, C.A. et al. 2009. Agroforestree Database: a tree reference and selection guide version 4.0 (http://www.worldagroforestry.org/sites/treedbs/treedata bases.asp [http://www.worldagroforestry.org/af/treedb/AFTPDFS/Eu calyptus_urophylla.pdf])</t>
  </si>
  <si>
    <t>1. Eucalypt seeds do not have dormancy and seed storage in the soil lasts less than a year.</t>
  </si>
  <si>
    <t>1. Rejmánek, M. &amp; D.M. Richardson. 2011. Eucalypts (203- 209). In D. Simberloff &amp; M. Rejmánek, eds. Encyclopedia of Biological Invasions. Berkeley: University of California Press</t>
  </si>
  <si>
    <t>1. E. nitens does not coppice as most other eucalypts do, and does not have the ability to sucker. 2. E. nitens can be coppiced.</t>
  </si>
  <si>
    <t>1. 1. Anonymous. October 2010. Scotland, Forestry Commission. Interim Guidance on the Grant Aiding and Planting of Eucalypts in Scotland. Accessed: 18 January 2012. http://www.forestry.gov.uk/pdf/InterimEucalyptusGuidanc e.pdf/$FILE/InterimEucalyptusGuidance.pdf. 2. Orwa, C.A. et al. 2009. Agroforestree Database: a tree reference and selection guide version 4.0 (http://www.worldagroforestry.org/sites/treedbs/treedata bases.asp [http://www.worldagroforestry.org/af/treedb/AFTPDFS/Eu calyptus_urophylla.pdf]).</t>
  </si>
  <si>
    <t xml:space="preserve">1. Triclopyr or glyphosate applied to freshly cut stumps can greatly reduce resprouting. 2. Terbuthylazine, clopyralid, and haloxyfop shown to reduce survival of taxon in field tests done in New Zealand. </t>
  </si>
  <si>
    <t>1. Rejmánek, M. &amp; D.M. Richardson. 2011. Eucalypts (203- 209). In D. Simberloff &amp; M. Rejmánek, eds. Encyclopedia of Biological Invasions. Berkeley: University of California Press 2. https://fgr.nz/wp-content/uploads/2024/06/Manage-Eucalypts-Coop-39.pdf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</si>
</sst>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1"/>
      <color rgb="FF000000"/>
      <name val="Calibri"/>
      <family val="2"/>
    </font>
    <font>
      <sz val="10"/>
      <color theme="1"/>
      <name val="Calibri"/>
      <family val="2"/>
    </font>
    <font>
      <sz val="11"/>
      <color rgb="FFFF0000"/>
      <name val="Calibri"/>
      <family val="2"/>
    </font>
    <font>
      <sz val="11"/>
      <color theme="1"/>
      <name val="Calibri"/>
      <family val="2"/>
    </font>
    <font>
      <b/>
      <sz val="11"/>
      <color rgb="FFFF0000"/>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9">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6" fillId="6" borderId="0" xfId="0" applyFont="1" applyFill="1" applyProtection="1">
      <protection locked="0"/>
    </xf>
    <xf numFmtId="0" fontId="26" fillId="6" borderId="0" xfId="0" applyFont="1" applyFill="1" applyAlignment="1" applyProtection="1">
      <alignment wrapText="1"/>
      <protection locked="0"/>
    </xf>
    <xf numFmtId="0" fontId="28" fillId="0" borderId="0" xfId="0" applyFont="1" applyAlignment="1" applyProtection="1">
      <alignment wrapText="1"/>
      <protection locked="0"/>
    </xf>
    <xf numFmtId="0" fontId="29" fillId="0" borderId="0" xfId="0" applyFont="1" applyAlignment="1" applyProtection="1">
      <alignment horizontal="center" vertical="top"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4" xfId="0" applyBorder="1" applyAlignment="1">
      <alignment vertical="top"/>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xf numFmtId="0" fontId="0" fillId="0" borderId="0" xfId="0"/>
    <xf numFmtId="0" fontId="0" fillId="0" borderId="15" xfId="0" applyBorder="1"/>
    <xf numFmtId="0" fontId="0" fillId="0" borderId="14" xfId="0" applyBorder="1" applyAlignment="1">
      <alignment horizontal="left" vertical="top"/>
    </xf>
    <xf numFmtId="0" fontId="0" fillId="0" borderId="0" xfId="0" applyAlignment="1">
      <alignment horizontal="lef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3" xfId="0" applyBorder="1"/>
    <xf numFmtId="0" fontId="0" fillId="0" borderId="16" xfId="0" applyBorder="1"/>
    <xf numFmtId="0" fontId="0" fillId="0" borderId="20" xfId="0" applyBorder="1"/>
    <xf numFmtId="0" fontId="0" fillId="0" borderId="21" xfId="0" applyBorder="1"/>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xf numFmtId="0" fontId="0" fillId="0" borderId="0" xfId="0" applyProtection="1">
      <protection locked="0"/>
    </xf>
    <xf numFmtId="0" fontId="0" fillId="0" borderId="0" xfId="0" applyAlignment="1" applyProtection="1">
      <alignment horizontal="left" vertical="top" wrapText="1"/>
      <protection locked="0"/>
    </xf>
    <xf numFmtId="0" fontId="0" fillId="0" borderId="0" xfId="0" applyProtection="1">
      <protection locked="0"/>
    </xf>
    <xf numFmtId="0" fontId="0" fillId="0" borderId="0" xfId="0" applyAlignment="1" applyProtection="1">
      <alignment horizontal="left" vertical="top" wrapText="1"/>
      <protection locked="0"/>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topLeftCell="A47" zoomScale="125" zoomScaleNormal="125" workbookViewId="0">
      <pane xSplit="1" topLeftCell="B1" activePane="topRight" state="frozen"/>
      <selection pane="topRight" activeCell="F51" sqref="F51"/>
    </sheetView>
  </sheetViews>
  <sheetFormatPr defaultColWidth="9.140625" defaultRowHeight="15" x14ac:dyDescent="0.25"/>
  <cols>
    <col min="1" max="1" width="9" style="58" customWidth="1"/>
    <col min="2" max="2" width="45.42578125" style="58" customWidth="1"/>
    <col min="3" max="3" width="12.42578125" style="58" customWidth="1"/>
    <col min="4" max="4" width="9.42578125" style="58" bestFit="1" customWidth="1"/>
    <col min="5" max="5" width="12.28515625" style="65" hidden="1" customWidth="1"/>
    <col min="6" max="6" width="61.42578125" style="58" customWidth="1"/>
    <col min="7" max="7" width="43.28515625" style="58" customWidth="1"/>
    <col min="8" max="8" width="27.140625" style="85" customWidth="1"/>
    <col min="9" max="16384" width="9.140625" style="58"/>
  </cols>
  <sheetData>
    <row r="1" spans="1:8" ht="30" customHeight="1" x14ac:dyDescent="0.25">
      <c r="A1" s="27" t="s">
        <v>0</v>
      </c>
      <c r="B1" s="85" t="s">
        <v>113</v>
      </c>
      <c r="C1" s="56"/>
      <c r="D1" s="56"/>
      <c r="E1" s="57"/>
      <c r="F1" s="102" t="s">
        <v>114</v>
      </c>
      <c r="G1" s="56"/>
    </row>
    <row r="2" spans="1:8" s="17" customFormat="1" ht="30.75" customHeight="1" x14ac:dyDescent="0.25">
      <c r="A2" s="18" t="s">
        <v>1</v>
      </c>
      <c r="B2" s="18" t="s">
        <v>2</v>
      </c>
      <c r="C2" s="18" t="s">
        <v>3</v>
      </c>
      <c r="D2" s="18" t="s">
        <v>4</v>
      </c>
      <c r="E2" s="88" t="s">
        <v>5</v>
      </c>
      <c r="F2" s="18" t="s">
        <v>6</v>
      </c>
      <c r="G2" s="18" t="s">
        <v>7</v>
      </c>
      <c r="H2" s="103"/>
    </row>
    <row r="3" spans="1:8" x14ac:dyDescent="0.25">
      <c r="A3" s="66">
        <v>1.01</v>
      </c>
      <c r="B3" s="67" t="s">
        <v>8</v>
      </c>
      <c r="C3" s="56" t="s">
        <v>115</v>
      </c>
      <c r="D3" s="59">
        <f>IF(C3="Y",-3,IF(C3="N",0," "))</f>
        <v>0</v>
      </c>
      <c r="E3" s="57"/>
      <c r="F3" s="99" t="s">
        <v>116</v>
      </c>
      <c r="G3" s="64"/>
    </row>
    <row r="4" spans="1:8" ht="30" x14ac:dyDescent="0.25">
      <c r="A4" s="66">
        <v>1.02</v>
      </c>
      <c r="B4" s="67" t="s">
        <v>9</v>
      </c>
      <c r="C4" s="56"/>
      <c r="D4" s="59" t="str">
        <f>IF(C4="n",VLOOKUP(LUT!C5,LUT!C4:E52,2),IF(C4="y",VLOOKUP(LUT!C5,LUT!C4:E52,3)," "))</f>
        <v xml:space="preserve"> </v>
      </c>
      <c r="E4" s="57"/>
      <c r="F4" s="64"/>
      <c r="G4" s="64"/>
    </row>
    <row r="5" spans="1:8" x14ac:dyDescent="0.25">
      <c r="A5" s="66">
        <v>1.03</v>
      </c>
      <c r="B5" s="67" t="s">
        <v>10</v>
      </c>
      <c r="C5" s="56"/>
      <c r="D5" s="59" t="str">
        <f>IF(C5="Y",1,IF(C5="N",-1," "))</f>
        <v xml:space="preserve"> </v>
      </c>
      <c r="E5" s="57"/>
      <c r="F5" s="64"/>
      <c r="G5" s="64"/>
    </row>
    <row r="6" spans="1:8" ht="115.5" x14ac:dyDescent="0.25">
      <c r="A6" s="66">
        <v>2.0099999999999998</v>
      </c>
      <c r="B6" s="67" t="s">
        <v>11</v>
      </c>
      <c r="C6" s="56">
        <v>3</v>
      </c>
      <c r="D6" s="60"/>
      <c r="E6" s="57"/>
      <c r="F6" s="99" t="s">
        <v>118</v>
      </c>
      <c r="G6" s="99" t="s">
        <v>119</v>
      </c>
    </row>
    <row r="7" spans="1:8" ht="30" x14ac:dyDescent="0.25">
      <c r="A7" s="66">
        <v>2.02</v>
      </c>
      <c r="B7" s="67" t="s">
        <v>12</v>
      </c>
      <c r="C7" s="56">
        <v>1</v>
      </c>
      <c r="D7" s="60"/>
      <c r="E7" s="57"/>
      <c r="F7" s="99" t="s">
        <v>117</v>
      </c>
      <c r="G7" s="64"/>
    </row>
    <row r="8" spans="1:8" ht="39" x14ac:dyDescent="0.25">
      <c r="A8" s="66">
        <v>2.0299999999999998</v>
      </c>
      <c r="B8" s="67" t="s">
        <v>13</v>
      </c>
      <c r="C8" s="56" t="s">
        <v>115</v>
      </c>
      <c r="D8" s="59">
        <f>IF(C8="y",1,IF(C8="n",0," "))</f>
        <v>0</v>
      </c>
      <c r="E8" s="57"/>
      <c r="F8" s="99" t="s">
        <v>120</v>
      </c>
      <c r="G8" s="99" t="s">
        <v>121</v>
      </c>
    </row>
    <row r="9" spans="1:8" ht="120" x14ac:dyDescent="0.25">
      <c r="A9" s="66">
        <v>2.04</v>
      </c>
      <c r="B9" s="67" t="s">
        <v>14</v>
      </c>
      <c r="C9" s="56" t="s">
        <v>124</v>
      </c>
      <c r="D9" s="59">
        <f>IF(C9="y",1,IF(C9="n",0," "))</f>
        <v>1</v>
      </c>
      <c r="E9" s="57"/>
      <c r="F9" s="58" t="s">
        <v>123</v>
      </c>
      <c r="G9" s="58" t="s">
        <v>122</v>
      </c>
    </row>
    <row r="10" spans="1:8" ht="30" x14ac:dyDescent="0.25">
      <c r="A10" s="66">
        <v>2.0499999999999998</v>
      </c>
      <c r="B10" s="67" t="s">
        <v>15</v>
      </c>
      <c r="C10" s="56" t="s">
        <v>124</v>
      </c>
      <c r="D10" s="60"/>
      <c r="E10" s="57"/>
      <c r="F10" s="58" t="s">
        <v>125</v>
      </c>
      <c r="G10" s="58" t="s">
        <v>126</v>
      </c>
    </row>
    <row r="11" spans="1:8" x14ac:dyDescent="0.25">
      <c r="A11" s="66">
        <v>3.01</v>
      </c>
      <c r="B11" s="67" t="s">
        <v>16</v>
      </c>
      <c r="C11" s="56" t="s">
        <v>124</v>
      </c>
      <c r="D11" s="59">
        <f>IF(C11="n",LOOKUP($C$10,LUT!$I$13:$L$13,LUT!$I$14:$L$14),IF(AND(C11="y",AND($C$6=1,$C$7=1)),2,IF(AND(C11="y",AND($C$6=1,$C$7=2)),1,IF(AND(C11="y",AND($C$6=1,$C$7=3)),1,IF(AND(C11="y",AND($C$6=2,$C$7=1)),2,IF(AND(C11="y",AND($C$6=2,$C$7=2)),2,IF(AND(C11="y",AND($C$6=2,$C$7=3)),1,IF(AND(C11="y",AND($C$6=3,$C$7=1)),2,IF(AND(C11="y",AND($C$6=3,$C$7=2)),2,IF(AND(C11="y",AND($C$6=3,$C$7=3)),2,""))))))))))</f>
        <v>2</v>
      </c>
      <c r="E11" s="57"/>
      <c r="F11" s="58" t="s">
        <v>127</v>
      </c>
      <c r="G11" s="58" t="s">
        <v>128</v>
      </c>
    </row>
    <row r="12" spans="1:8" x14ac:dyDescent="0.25">
      <c r="A12" s="66">
        <v>3.02</v>
      </c>
      <c r="B12" s="67" t="s">
        <v>17</v>
      </c>
      <c r="C12" s="56" t="s">
        <v>115</v>
      </c>
      <c r="D12" s="59">
        <f>IF(C12="n",LOOKUP($C$10,LUT!$I$13:$L$13,LUT!$I$15:$L$15),IF(AND(C12="y",AND($C$6=1,$C$7=1)),2,IF(AND(C12="y",AND($C$6=1,$C$7=2)),1,IF(AND(C12="y",AND($C$6=1,$C$7=3)),1,IF(AND(C12="y",AND($C$6=2,$C$7=1)),2,IF(AND(C12="y",AND($C$6=2,$C$7=2)),2,IF(AND(C12="y",AND($C$6=2,$C$7=3)),1,IF(AND(C12="y",AND($C$6=3,$C$7=1)),2,IF(AND(C12="y",AND($C$6=3,$C$7=2)),2,IF(AND(C12="y",AND($C$6=3,$C$7=3)),2,""))))))))))</f>
        <v>0</v>
      </c>
      <c r="E12" s="57"/>
      <c r="F12" s="101" t="s">
        <v>116</v>
      </c>
      <c r="G12" s="56"/>
    </row>
    <row r="13" spans="1:8" x14ac:dyDescent="0.25">
      <c r="A13" s="66">
        <v>3.03</v>
      </c>
      <c r="B13" s="67" t="s">
        <v>18</v>
      </c>
      <c r="C13" s="56" t="s">
        <v>115</v>
      </c>
      <c r="D13" s="59">
        <f>IF(C13="n",LOOKUP($C$10,LUT!$I$13:$L$13,LUT!$I$15:$L$15),IF(AND(C13="y",AND($C$6=1,$C$7=1)),4,IF(AND(C13="y",AND($C$6=1,$C$7=2)),2,IF(AND(C13="y",AND($C$6=1,$C$7=3)),1,IF(AND(C13="y",AND($C$6=2,$C$7=1)),4,IF(AND(C13="y",AND($C$6=2,$C$7=2)),3,IF(AND(C13="y",AND($C$6=2,$C$7=3)),2,IF(AND(C13="y",AND($C$6=3,$C$7=1)),4,IF(AND(C13="y",AND($C$6=3,$C$7=2)),4,IF(AND(C13="y",AND($C$6=3,$C$7=3)),4,""))))))))))</f>
        <v>0</v>
      </c>
      <c r="E13" s="57"/>
      <c r="F13" s="100" t="s">
        <v>116</v>
      </c>
      <c r="G13" s="64"/>
    </row>
    <row r="14" spans="1:8" x14ac:dyDescent="0.25">
      <c r="A14" s="66">
        <v>3.04</v>
      </c>
      <c r="B14" s="67" t="s">
        <v>19</v>
      </c>
      <c r="C14" s="56" t="s">
        <v>115</v>
      </c>
      <c r="D14" s="59">
        <f>IF(C14="n",LOOKUP($C$10,LUT!$I$13:$L$13,LUT!$I$15:$L$15),IF(AND(C14="y",AND($C$6=1,$C$7=1)),4,IF(AND(C14="y",AND($C$6=1,$C$7=2)),2,IF(AND(C14="y",AND($C$6=1,$C$7=3)),1,IF(AND(C14="y",AND($C$6=2,$C$7=1)),4,IF(AND(C14="y",AND($C$6=2,$C$7=2)),3,IF(AND(C14="y",AND($C$6=2,$C$7=3)),2,IF(AND(C14="y",AND($C$6=3,$C$7=1)),4,IF(AND(C14="y",AND($C$6=3,$C$7=2)),4,IF(AND(C14="y",AND($C$6=3,$C$7=3)),4,""))))))))))</f>
        <v>0</v>
      </c>
      <c r="E14" s="57"/>
      <c r="F14" s="64" t="s">
        <v>116</v>
      </c>
      <c r="G14" s="64"/>
    </row>
    <row r="15" spans="1:8" x14ac:dyDescent="0.25">
      <c r="A15" s="66">
        <v>3.05</v>
      </c>
      <c r="B15" s="67" t="s">
        <v>20</v>
      </c>
      <c r="C15" s="56" t="s">
        <v>124</v>
      </c>
      <c r="D15" s="59">
        <f>IF(C15="n",LOOKUP($C$10,LUT!$I$13:$L$13,LUT!$I$15:$L$15),IF(AND(C15="y",AND($C$6=1,$C$7=1)),2,IF(AND(C15="y",AND($C$6=1,$C$7=2)),1,IF(AND(C15="y",AND($C$6=1,$C$7=3)),1,IF(AND(C15="y",AND($C$6=2,$C$7=1)),2,IF(AND(C15="y",AND($C$6=2,$C$7=2)),2,IF(AND(C15="y",AND($C$6=2,$C$7=3)),1,IF(AND(C15="y",AND($C$6=3,$C$7=1)),2,IF(AND(C15="y",AND($C$6=3,$C$7=2)),2,IF(AND(C15="y",AND($C$6=3,$C$7=3)),2,""))))))))))</f>
        <v>2</v>
      </c>
      <c r="E15" s="57"/>
      <c r="F15" s="58" t="s">
        <v>129</v>
      </c>
      <c r="G15" s="58" t="s">
        <v>130</v>
      </c>
    </row>
    <row r="16" spans="1:8" x14ac:dyDescent="0.25">
      <c r="A16" s="66">
        <v>4.01</v>
      </c>
      <c r="B16" s="67" t="s">
        <v>21</v>
      </c>
      <c r="C16" s="56" t="s">
        <v>115</v>
      </c>
      <c r="D16" s="59">
        <f>IF(C16="y",VLOOKUP(LUT!C17,LUT!$C$4:$E$52,3),IF(C16="n",VLOOKUP(LUT!C17,LUT!$C$4:$E$52,2)," "))</f>
        <v>0</v>
      </c>
      <c r="E16" s="57"/>
      <c r="F16" s="64" t="s">
        <v>116</v>
      </c>
      <c r="G16" s="64"/>
    </row>
    <row r="17" spans="1:7" x14ac:dyDescent="0.25">
      <c r="A17" s="66">
        <v>4.0199999999999996</v>
      </c>
      <c r="B17" s="67" t="s">
        <v>22</v>
      </c>
      <c r="C17" s="56" t="s">
        <v>93</v>
      </c>
      <c r="D17" s="59" t="str">
        <f>IF(C17="y",VLOOKUP(LUT!C18,LUT!C4:E52,3),IF(C17="n",VLOOKUP(LUT!C18,LUT!C4:E52,2)," "))</f>
        <v xml:space="preserve"> </v>
      </c>
      <c r="E17" s="57"/>
      <c r="F17" s="58" t="s">
        <v>131</v>
      </c>
      <c r="G17" s="58" t="s">
        <v>132</v>
      </c>
    </row>
    <row r="18" spans="1:7" x14ac:dyDescent="0.25">
      <c r="A18" s="66">
        <v>4.03</v>
      </c>
      <c r="B18" s="67" t="s">
        <v>23</v>
      </c>
      <c r="C18" s="56" t="s">
        <v>115</v>
      </c>
      <c r="D18" s="59">
        <f>IF(C18="y",VLOOKUP(LUT!C19,LUT!$C$4:$E$52,3),IF(C18="n",VLOOKUP(LUT!C19,LUT!$C$4:$E$52,2)," "))</f>
        <v>0</v>
      </c>
      <c r="E18" s="57"/>
      <c r="F18" s="64" t="s">
        <v>116</v>
      </c>
      <c r="G18" s="64"/>
    </row>
    <row r="19" spans="1:7" x14ac:dyDescent="0.25">
      <c r="A19" s="66">
        <v>4.04</v>
      </c>
      <c r="B19" s="67" t="s">
        <v>24</v>
      </c>
      <c r="C19" s="56" t="s">
        <v>115</v>
      </c>
      <c r="D19" s="59">
        <f>IF(C19="y",VLOOKUP(LUT!C20,LUT!$C$4:$E$52,3),IF(C19="n",VLOOKUP(LUT!C20,LUT!$C$4:$E$52,2)," "))</f>
        <v>-1</v>
      </c>
      <c r="E19" s="57"/>
      <c r="F19" s="58" t="s">
        <v>133</v>
      </c>
      <c r="G19" s="58" t="s">
        <v>134</v>
      </c>
    </row>
    <row r="20" spans="1:7" x14ac:dyDescent="0.25">
      <c r="A20" s="66">
        <v>4.05</v>
      </c>
      <c r="B20" s="67" t="s">
        <v>25</v>
      </c>
      <c r="C20" s="56" t="s">
        <v>93</v>
      </c>
      <c r="D20" s="59" t="str">
        <f>IF(C20="y",VLOOKUP(LUT!C21,LUT!$C$4:$E$52,3),IF(C20="n",VLOOKUP(LUT!C21,LUT!$C$4:$E$52,2)," "))</f>
        <v xml:space="preserve"> </v>
      </c>
      <c r="E20" s="57"/>
      <c r="F20" s="58" t="s">
        <v>136</v>
      </c>
      <c r="G20" s="58" t="s">
        <v>135</v>
      </c>
    </row>
    <row r="21" spans="1:7" x14ac:dyDescent="0.25">
      <c r="A21" s="66">
        <v>4.0599999999999996</v>
      </c>
      <c r="B21" s="67" t="s">
        <v>26</v>
      </c>
      <c r="C21" s="56" t="s">
        <v>124</v>
      </c>
      <c r="D21" s="59">
        <f>IF(C21="y",VLOOKUP(LUT!C22,LUT!$C$4:$E$52,3),IF(C21="n",VLOOKUP(LUT!C22,LUT!$C$4:$E$52,2)," "))</f>
        <v>1</v>
      </c>
      <c r="E21" s="57"/>
      <c r="F21" s="58" t="s">
        <v>137</v>
      </c>
      <c r="G21" s="58" t="s">
        <v>138</v>
      </c>
    </row>
    <row r="22" spans="1:7" x14ac:dyDescent="0.25">
      <c r="A22" s="66">
        <v>4.07</v>
      </c>
      <c r="B22" s="67" t="s">
        <v>27</v>
      </c>
      <c r="C22" s="56" t="s">
        <v>93</v>
      </c>
      <c r="D22" s="59" t="str">
        <f>IF(C22="y",VLOOKUP(LUT!C23,LUT!$C$4:$E$52,3),IF(C22="n",VLOOKUP(LUT!C23,LUT!$C$4:$E$52,2)," "))</f>
        <v xml:space="preserve"> </v>
      </c>
      <c r="E22" s="57"/>
      <c r="F22" s="58" t="s">
        <v>139</v>
      </c>
      <c r="G22" s="58" t="s">
        <v>135</v>
      </c>
    </row>
    <row r="23" spans="1:7" x14ac:dyDescent="0.25">
      <c r="A23" s="66">
        <v>4.08</v>
      </c>
      <c r="B23" s="67" t="s">
        <v>28</v>
      </c>
      <c r="C23" s="56" t="s">
        <v>124</v>
      </c>
      <c r="D23" s="59">
        <f>IF(C23="y",VLOOKUP(LUT!C24,LUT!$C$4:$E$52,3),IF(C23="n",VLOOKUP(LUT!C24,LUT!$C$4:$E$52,2)," "))</f>
        <v>1</v>
      </c>
      <c r="E23" s="57"/>
      <c r="F23" s="58" t="s">
        <v>140</v>
      </c>
      <c r="G23" s="58" t="s">
        <v>141</v>
      </c>
    </row>
    <row r="24" spans="1:7" ht="30" x14ac:dyDescent="0.25">
      <c r="A24" s="66">
        <v>4.09</v>
      </c>
      <c r="B24" s="67" t="s">
        <v>29</v>
      </c>
      <c r="C24" s="56" t="s">
        <v>115</v>
      </c>
      <c r="D24" s="59">
        <f>IF(C24="y",VLOOKUP(LUT!C25,LUT!$C$4:$E$52,3),IF(C24="n",VLOOKUP(LUT!C25,LUT!$C$4:$E$52,2)," "))</f>
        <v>0</v>
      </c>
      <c r="E24" s="57"/>
      <c r="F24" s="58" t="s">
        <v>142</v>
      </c>
      <c r="G24" s="58" t="s">
        <v>143</v>
      </c>
    </row>
    <row r="25" spans="1:7" ht="60" x14ac:dyDescent="0.25">
      <c r="A25" s="66">
        <v>4.0999999999999996</v>
      </c>
      <c r="B25" s="68" t="s">
        <v>30</v>
      </c>
      <c r="C25" s="56" t="s">
        <v>115</v>
      </c>
      <c r="D25" s="59">
        <f>IF(C25="y",VLOOKUP(LUT!C26,LUT!$C$4:$E$52,3),IF(C25="n",VLOOKUP(LUT!C26,LUT!$C$4:$E$52,2)," "))</f>
        <v>0</v>
      </c>
      <c r="E25" s="57"/>
      <c r="F25" s="64" t="s">
        <v>144</v>
      </c>
      <c r="G25" s="58" t="s">
        <v>145</v>
      </c>
    </row>
    <row r="26" spans="1:7" x14ac:dyDescent="0.25">
      <c r="A26" s="66">
        <v>4.1100000000000003</v>
      </c>
      <c r="B26" s="67" t="s">
        <v>31</v>
      </c>
      <c r="C26" s="56" t="s">
        <v>115</v>
      </c>
      <c r="D26" s="59">
        <f>IF(C26="y",VLOOKUP(LUT!C27,LUT!$C$4:$E$52,3),IF(C26="n",VLOOKUP(LUT!C27,LUT!$C$4:$E$52,2)," "))</f>
        <v>0</v>
      </c>
      <c r="E26" s="57"/>
      <c r="F26" s="64" t="s">
        <v>116</v>
      </c>
      <c r="G26" s="64"/>
    </row>
    <row r="27" spans="1:7" x14ac:dyDescent="0.25">
      <c r="A27" s="66">
        <v>4.12</v>
      </c>
      <c r="B27" s="67" t="s">
        <v>32</v>
      </c>
      <c r="C27" s="56" t="s">
        <v>115</v>
      </c>
      <c r="D27" s="59">
        <f>IF(C27="y",VLOOKUP(LUT!C28,LUT!$C$4:$E$52,3),IF(C27="n",VLOOKUP(LUT!C28,LUT!$C$4:$E$52,2)," "))</f>
        <v>0</v>
      </c>
      <c r="E27" s="57"/>
      <c r="F27" s="64" t="s">
        <v>116</v>
      </c>
      <c r="G27" s="64"/>
    </row>
    <row r="28" spans="1:7" x14ac:dyDescent="0.25">
      <c r="A28" s="66">
        <v>5.01</v>
      </c>
      <c r="B28" s="67" t="s">
        <v>33</v>
      </c>
      <c r="C28" s="56" t="s">
        <v>115</v>
      </c>
      <c r="D28" s="59">
        <f>IF(C28="y",VLOOKUP(LUT!C29,LUT!$C$4:$E$52,3),IF(C28="n",VLOOKUP(LUT!C29,LUT!$C$4:$E$52,2)," "))</f>
        <v>0</v>
      </c>
      <c r="E28" s="57"/>
      <c r="F28" s="64" t="s">
        <v>116</v>
      </c>
      <c r="G28" s="64"/>
    </row>
    <row r="29" spans="1:7" x14ac:dyDescent="0.25">
      <c r="A29" s="66">
        <v>5.0199999999999996</v>
      </c>
      <c r="B29" s="67" t="s">
        <v>34</v>
      </c>
      <c r="C29" s="56" t="s">
        <v>115</v>
      </c>
      <c r="D29" s="59">
        <f>IF(C29="y",VLOOKUP(LUT!C30,LUT!$C$4:$E$52,3),IF(C29="n",VLOOKUP(LUT!C30,LUT!$C$4:$E$52,2)," "))</f>
        <v>0</v>
      </c>
      <c r="E29" s="57"/>
      <c r="F29" s="64" t="s">
        <v>146</v>
      </c>
      <c r="G29" s="64"/>
    </row>
    <row r="30" spans="1:7" x14ac:dyDescent="0.25">
      <c r="A30" s="66">
        <v>5.03</v>
      </c>
      <c r="B30" s="67" t="s">
        <v>35</v>
      </c>
      <c r="C30" s="56" t="s">
        <v>115</v>
      </c>
      <c r="D30" s="59">
        <f>IF(C30="y",VLOOKUP(LUT!C31,LUT!$C$4:$E$52,3),IF(C30="n",VLOOKUP(LUT!C31,LUT!$C$4:$E$52,2)," "))</f>
        <v>0</v>
      </c>
      <c r="E30" s="57"/>
      <c r="F30" s="64" t="s">
        <v>116</v>
      </c>
      <c r="G30" s="64"/>
    </row>
    <row r="31" spans="1:7" x14ac:dyDescent="0.25">
      <c r="A31" s="66">
        <v>5.04</v>
      </c>
      <c r="B31" s="67" t="s">
        <v>36</v>
      </c>
      <c r="C31" s="56" t="s">
        <v>115</v>
      </c>
      <c r="D31" s="59">
        <f>IF(C31="y",VLOOKUP(LUT!C32,LUT!$C$4:$E$52,3),IF(C31="n",VLOOKUP(LUT!C32,LUT!$C$4:$E$52,2)," "))</f>
        <v>0</v>
      </c>
      <c r="E31" s="57"/>
      <c r="F31" s="64" t="s">
        <v>116</v>
      </c>
      <c r="G31" s="64"/>
    </row>
    <row r="32" spans="1:7" ht="30" x14ac:dyDescent="0.25">
      <c r="A32" s="66">
        <v>6.01</v>
      </c>
      <c r="B32" s="67" t="s">
        <v>37</v>
      </c>
      <c r="C32" s="56" t="s">
        <v>115</v>
      </c>
      <c r="D32" s="59">
        <f>IF(C32="y",VLOOKUP(LUT!C33,LUT!$C$4:$E$52,3),IF(C32="n",VLOOKUP(LUT!C33,LUT!$C$4:$E$52,2)," "))</f>
        <v>0</v>
      </c>
      <c r="E32" s="57"/>
      <c r="F32" s="64" t="s">
        <v>116</v>
      </c>
      <c r="G32" s="64"/>
    </row>
    <row r="33" spans="1:7" x14ac:dyDescent="0.25">
      <c r="A33" s="66">
        <v>6.02</v>
      </c>
      <c r="B33" s="67" t="s">
        <v>38</v>
      </c>
      <c r="C33" s="56" t="s">
        <v>124</v>
      </c>
      <c r="D33" s="59">
        <f>IF(C33="y",VLOOKUP(LUT!C34,LUT!$C$4:$E$52,3),IF(C33="n",VLOOKUP(LUT!C34,LUT!$C$4:$E$52,2)," "))</f>
        <v>1</v>
      </c>
      <c r="E33" s="57"/>
      <c r="F33" s="58" t="s">
        <v>148</v>
      </c>
      <c r="G33" s="58" t="s">
        <v>147</v>
      </c>
    </row>
    <row r="34" spans="1:7" x14ac:dyDescent="0.25">
      <c r="A34" s="66">
        <v>6.03</v>
      </c>
      <c r="B34" s="67" t="s">
        <v>39</v>
      </c>
      <c r="C34" s="56" t="s">
        <v>124</v>
      </c>
      <c r="D34" s="59">
        <f>IF(C34="y",VLOOKUP(LUT!C35,LUT!$C$4:$E$52,3),IF(C34="n",VLOOKUP(LUT!C35,LUT!$C$4:$E$52,2)," "))</f>
        <v>1</v>
      </c>
      <c r="E34" s="57"/>
      <c r="F34" s="58" t="s">
        <v>149</v>
      </c>
      <c r="G34" s="58" t="s">
        <v>150</v>
      </c>
    </row>
    <row r="35" spans="1:7" ht="75" x14ac:dyDescent="0.25">
      <c r="A35" s="66">
        <v>6.04</v>
      </c>
      <c r="B35" s="67" t="s">
        <v>40</v>
      </c>
      <c r="C35" s="56" t="s">
        <v>93</v>
      </c>
      <c r="D35" s="59" t="str">
        <f>IF(C35="y",VLOOKUP(LUT!C36,LUT!$C$4:$E$52,3),IF(C35="n",VLOOKUP(LUT!C36,LUT!$C$4:$E$52,2)," "))</f>
        <v xml:space="preserve"> </v>
      </c>
      <c r="E35" s="57"/>
      <c r="F35" s="64" t="s">
        <v>152</v>
      </c>
      <c r="G35" s="64" t="s">
        <v>151</v>
      </c>
    </row>
    <row r="36" spans="1:7" x14ac:dyDescent="0.25">
      <c r="A36" s="66">
        <v>6.05</v>
      </c>
      <c r="B36" s="67" t="s">
        <v>41</v>
      </c>
      <c r="C36" s="56" t="s">
        <v>115</v>
      </c>
      <c r="D36" s="59">
        <f>IF(C36="y",VLOOKUP(LUT!C37,LUT!$C$4:$E$52,3),IF(C36="n",VLOOKUP(LUT!C37,LUT!$C$4:$E$52,2)," "))</f>
        <v>0</v>
      </c>
      <c r="E36" s="57"/>
      <c r="F36" s="58" t="s">
        <v>153</v>
      </c>
      <c r="G36" s="58" t="s">
        <v>154</v>
      </c>
    </row>
    <row r="37" spans="1:7" x14ac:dyDescent="0.25">
      <c r="A37" s="66">
        <v>6.06</v>
      </c>
      <c r="B37" s="67" t="s">
        <v>42</v>
      </c>
      <c r="C37" s="56" t="s">
        <v>115</v>
      </c>
      <c r="D37" s="59">
        <f>IF(C37="y",VLOOKUP(LUT!C38,LUT!$C$4:$E$52,3),IF(C37="n",VLOOKUP(LUT!C38,LUT!$C$4:$E$52,2)," "))</f>
        <v>-1</v>
      </c>
      <c r="E37" s="57"/>
      <c r="F37" s="58" t="s">
        <v>156</v>
      </c>
      <c r="G37" s="58" t="s">
        <v>157</v>
      </c>
    </row>
    <row r="38" spans="1:7" x14ac:dyDescent="0.25">
      <c r="A38" s="66">
        <v>6.07</v>
      </c>
      <c r="B38" s="67" t="s">
        <v>43</v>
      </c>
      <c r="C38" s="84" t="s">
        <v>155</v>
      </c>
      <c r="D38" s="59">
        <f>IF(C38="1 or fewer",1,IF(C38="2 or 3",0,IF(C38&gt;="4 or more",-1," ")))</f>
        <v>-1</v>
      </c>
      <c r="E38" s="57"/>
      <c r="F38" s="58" t="s">
        <v>158</v>
      </c>
      <c r="G38" s="58" t="s">
        <v>159</v>
      </c>
    </row>
    <row r="39" spans="1:7" ht="30" x14ac:dyDescent="0.25">
      <c r="A39" s="66">
        <v>7.01</v>
      </c>
      <c r="B39" s="67" t="s">
        <v>44</v>
      </c>
      <c r="C39" s="56" t="s">
        <v>115</v>
      </c>
      <c r="D39" s="59">
        <f>IF(C39="y",VLOOKUP(LUT!C40,LUT!$C$4:$E$52,3),IF(C39="n",VLOOKUP(LUT!C40,LUT!$C$4:$E$52,2)," "))</f>
        <v>-1</v>
      </c>
      <c r="E39" s="57"/>
      <c r="F39" s="101" t="s">
        <v>116</v>
      </c>
      <c r="G39" s="56"/>
    </row>
    <row r="40" spans="1:7" x14ac:dyDescent="0.25">
      <c r="A40" s="66">
        <v>7.02</v>
      </c>
      <c r="B40" s="67" t="s">
        <v>45</v>
      </c>
      <c r="C40" s="56" t="s">
        <v>124</v>
      </c>
      <c r="D40" s="59">
        <f>IF(C40="y",VLOOKUP(LUT!C41,LUT!$C$4:$E$52,3),IF(C40="n",VLOOKUP(LUT!C41,LUT!$C$4:$E$52,2)," "))</f>
        <v>1</v>
      </c>
      <c r="E40" s="57"/>
      <c r="F40" s="58" t="s">
        <v>160</v>
      </c>
      <c r="G40" s="58" t="s">
        <v>161</v>
      </c>
    </row>
    <row r="41" spans="1:7" ht="30" x14ac:dyDescent="0.25">
      <c r="A41" s="66">
        <v>7.03</v>
      </c>
      <c r="B41" s="67" t="s">
        <v>46</v>
      </c>
      <c r="C41" s="56" t="s">
        <v>115</v>
      </c>
      <c r="D41" s="59">
        <f>IF(C41="y",VLOOKUP(LUT!C42,LUT!$C$4:$E$52,3),IF(C41="n",VLOOKUP(LUT!C42,LUT!$C$4:$E$52,2)," "))</f>
        <v>-1</v>
      </c>
      <c r="E41" s="57"/>
      <c r="F41" s="64" t="s">
        <v>116</v>
      </c>
      <c r="G41" s="64"/>
    </row>
    <row r="42" spans="1:7" ht="90" x14ac:dyDescent="0.25">
      <c r="A42" s="66">
        <v>7.04</v>
      </c>
      <c r="B42" s="67" t="s">
        <v>47</v>
      </c>
      <c r="C42" s="56" t="s">
        <v>115</v>
      </c>
      <c r="D42" s="59">
        <f>IF(C42="y",VLOOKUP(LUT!C43,LUT!$C$4:$E$52,3),IF(C42="n",VLOOKUP(LUT!C43,LUT!$C$4:$E$52,2)," "))</f>
        <v>-1</v>
      </c>
      <c r="E42" s="57"/>
      <c r="F42" s="156" t="s">
        <v>163</v>
      </c>
      <c r="G42" s="156" t="s">
        <v>164</v>
      </c>
    </row>
    <row r="43" spans="1:7" x14ac:dyDescent="0.25">
      <c r="A43" s="66">
        <v>7.05</v>
      </c>
      <c r="B43" s="67" t="s">
        <v>48</v>
      </c>
      <c r="C43" s="56" t="s">
        <v>93</v>
      </c>
      <c r="D43" s="59" t="str">
        <f>IF(C43="y",VLOOKUP(LUT!C44,LUT!$C$4:$E$52,3),IF(C43="n",VLOOKUP(LUT!C44,LUT!$C$4:$E$52,2)," "))</f>
        <v xml:space="preserve"> </v>
      </c>
      <c r="E43" s="57"/>
      <c r="F43" s="64" t="s">
        <v>162</v>
      </c>
      <c r="G43" s="64"/>
    </row>
    <row r="44" spans="1:7" x14ac:dyDescent="0.25">
      <c r="A44" s="66">
        <v>7.06</v>
      </c>
      <c r="B44" s="67" t="s">
        <v>49</v>
      </c>
      <c r="C44" s="56" t="s">
        <v>115</v>
      </c>
      <c r="D44" s="59">
        <f>IF(C44="y",VLOOKUP(LUT!C45,LUT!$C$4:$E$52,3),IF(C44="n",VLOOKUP(LUT!C45,LUT!$C$4:$E$52,2)," "))</f>
        <v>-1</v>
      </c>
      <c r="E44" s="57"/>
      <c r="F44" s="155" t="s">
        <v>165</v>
      </c>
      <c r="G44" s="155" t="s">
        <v>166</v>
      </c>
    </row>
    <row r="45" spans="1:7" ht="30" x14ac:dyDescent="0.25">
      <c r="A45" s="66">
        <v>7.07</v>
      </c>
      <c r="B45" s="67" t="s">
        <v>50</v>
      </c>
      <c r="C45" s="56" t="s">
        <v>93</v>
      </c>
      <c r="D45" s="59" t="str">
        <f>IF(C45="y",VLOOKUP(LUT!C46,LUT!$C$4:$E$52,3),IF(C45="n",VLOOKUP(LUT!C46,LUT!$C$4:$E$52,2)," "))</f>
        <v xml:space="preserve"> </v>
      </c>
      <c r="E45" s="57"/>
      <c r="F45" s="158" t="s">
        <v>167</v>
      </c>
      <c r="G45" s="158"/>
    </row>
    <row r="46" spans="1:7" ht="135" x14ac:dyDescent="0.25">
      <c r="A46" s="66">
        <v>7.08</v>
      </c>
      <c r="B46" s="67" t="s">
        <v>51</v>
      </c>
      <c r="C46" s="56" t="s">
        <v>115</v>
      </c>
      <c r="D46" s="59">
        <f>IF(C46="y",VLOOKUP(LUT!C47,LUT!$C$4:$E$52,3),IF(C46="n",VLOOKUP(LUT!C47,LUT!$C$4:$E$52,2)," "))</f>
        <v>-1</v>
      </c>
      <c r="E46" s="57"/>
      <c r="F46" s="158" t="s">
        <v>168</v>
      </c>
      <c r="G46" s="158" t="s">
        <v>169</v>
      </c>
    </row>
    <row r="47" spans="1:7" x14ac:dyDescent="0.25">
      <c r="A47" s="66">
        <v>8.01</v>
      </c>
      <c r="B47" s="67" t="s">
        <v>52</v>
      </c>
      <c r="C47" s="56" t="s">
        <v>115</v>
      </c>
      <c r="D47" s="59">
        <f>IF(C47="y",VLOOKUP(LUT!C48,LUT!$C$4:$E$52,3),IF(C47="n",VLOOKUP(LUT!C48,LUT!$C$4:$E$52,2)," "))</f>
        <v>-1</v>
      </c>
      <c r="E47" s="57"/>
      <c r="F47" s="157" t="s">
        <v>170</v>
      </c>
      <c r="G47" s="157" t="s">
        <v>171</v>
      </c>
    </row>
    <row r="48" spans="1:7" ht="30" x14ac:dyDescent="0.25">
      <c r="A48" s="66">
        <v>8.02</v>
      </c>
      <c r="B48" s="67" t="s">
        <v>53</v>
      </c>
      <c r="C48" s="56" t="s">
        <v>115</v>
      </c>
      <c r="D48" s="59">
        <f>IF(C48="y",VLOOKUP(LUT!C49,LUT!$C$4:$E$52,3),IF(C48="n",VLOOKUP(LUT!C49,LUT!$C$4:$E$52,2)," "))</f>
        <v>-1</v>
      </c>
      <c r="E48" s="57"/>
      <c r="F48" s="157" t="s">
        <v>172</v>
      </c>
      <c r="G48" s="157" t="s">
        <v>173</v>
      </c>
    </row>
    <row r="49" spans="1:7" x14ac:dyDescent="0.25">
      <c r="A49" s="66">
        <v>8.0299999999999994</v>
      </c>
      <c r="B49" s="67" t="s">
        <v>54</v>
      </c>
      <c r="C49" s="56" t="s">
        <v>124</v>
      </c>
      <c r="D49" s="59">
        <f>IF(C49="y",VLOOKUP(LUT!C50,LUT!$C$4:$E$52,3),IF(C49="n",VLOOKUP(LUT!C50,LUT!$C$4:$E$52,2)," "))</f>
        <v>-1</v>
      </c>
      <c r="E49" s="57"/>
      <c r="F49" s="157" t="s">
        <v>176</v>
      </c>
      <c r="G49" s="157" t="s">
        <v>177</v>
      </c>
    </row>
    <row r="50" spans="1:7" ht="30" x14ac:dyDescent="0.25">
      <c r="A50" s="66">
        <v>8.0399999999999991</v>
      </c>
      <c r="B50" s="67" t="s">
        <v>55</v>
      </c>
      <c r="C50" s="56" t="s">
        <v>93</v>
      </c>
      <c r="D50" s="59" t="str">
        <f>IF(C50="y",VLOOKUP(LUT!C51,LUT!$C$4:$E$52,3),IF(C50="n",VLOOKUP(LUT!C51,LUT!$C$4:$E$52,2)," "))</f>
        <v xml:space="preserve"> </v>
      </c>
      <c r="E50" s="57"/>
      <c r="F50" s="157" t="s">
        <v>174</v>
      </c>
      <c r="G50" s="157" t="s">
        <v>175</v>
      </c>
    </row>
    <row r="51" spans="1:7" x14ac:dyDescent="0.25">
      <c r="A51" s="66">
        <v>8.0500000000000007</v>
      </c>
      <c r="B51" s="67" t="s">
        <v>56</v>
      </c>
      <c r="C51" s="56" t="s">
        <v>93</v>
      </c>
      <c r="D51" s="59" t="str">
        <f>IF(C51="y",VLOOKUP(LUT!C52,LUT!$C$4:$E$52,3),IF(C51="n",VLOOKUP(LUT!C52,LUT!$C$4:$E$52,2)," "))</f>
        <v xml:space="preserve"> </v>
      </c>
      <c r="E51" s="57"/>
      <c r="F51" s="64"/>
      <c r="G51" s="64"/>
    </row>
    <row r="52" spans="1:7" ht="15.75" thickBot="1" x14ac:dyDescent="0.3">
      <c r="A52" s="87"/>
      <c r="B52" s="86"/>
      <c r="C52" s="56"/>
      <c r="D52" s="56"/>
      <c r="E52" s="57"/>
      <c r="F52" s="56"/>
      <c r="G52" s="56"/>
    </row>
    <row r="53" spans="1:7" ht="29.25" customHeight="1" thickTop="1" x14ac:dyDescent="0.25">
      <c r="A53" s="56"/>
      <c r="B53" s="56"/>
      <c r="C53" s="69" t="s">
        <v>57</v>
      </c>
      <c r="D53" s="61">
        <f>SUM(D3:D51)</f>
        <v>-1</v>
      </c>
      <c r="E53" s="62"/>
      <c r="F53" s="56"/>
      <c r="G53" s="56"/>
    </row>
    <row r="54" spans="1:7" ht="33" customHeight="1" thickBot="1" x14ac:dyDescent="0.3">
      <c r="A54" s="56"/>
      <c r="B54" s="56"/>
      <c r="C54" s="70" t="s">
        <v>58</v>
      </c>
      <c r="D54" s="21" t="str">
        <f>IF(E60="no","more info needed",IF(D53&lt;1,"accept",IF(D53&gt;6,"reject","evaluate further")))</f>
        <v>accept</v>
      </c>
      <c r="E54" s="62"/>
      <c r="F54" s="56"/>
      <c r="G54" s="56"/>
    </row>
    <row r="55" spans="1:7" ht="16.5" thickTop="1" thickBot="1" x14ac:dyDescent="0.3">
      <c r="A55" s="56"/>
      <c r="B55" s="56"/>
      <c r="C55" s="56"/>
      <c r="D55" s="56"/>
      <c r="E55" s="57"/>
      <c r="F55" s="56"/>
      <c r="G55" s="56"/>
    </row>
    <row r="56" spans="1:7" ht="46.5" thickTop="1" thickBot="1" x14ac:dyDescent="0.3">
      <c r="A56" s="56"/>
      <c r="B56" s="22" t="s">
        <v>59</v>
      </c>
      <c r="C56" s="23" t="s">
        <v>60</v>
      </c>
      <c r="D56" s="19" t="s">
        <v>61</v>
      </c>
      <c r="E56" s="62"/>
      <c r="F56" s="63"/>
      <c r="G56" s="56"/>
    </row>
    <row r="57" spans="1:7" ht="15.75" thickTop="1" x14ac:dyDescent="0.25">
      <c r="A57" s="56"/>
      <c r="B57" s="28" t="s">
        <v>62</v>
      </c>
      <c r="C57" s="24">
        <f>COUNTIF(C3:C15, "y")+COUNTIF(C3:C15, "n")+COUNTIF(C6:C7, "1")+COUNTIF(C6:C7, "2")+COUNTIF(C6:C7, "3")</f>
        <v>11</v>
      </c>
      <c r="D57" s="20" t="str">
        <f>IF(C57&gt;=2,"yes","no")</f>
        <v>yes</v>
      </c>
      <c r="E57" s="62"/>
      <c r="F57" s="56"/>
      <c r="G57" s="56"/>
    </row>
    <row r="58" spans="1:7" x14ac:dyDescent="0.25">
      <c r="A58" s="56"/>
      <c r="B58" s="29" t="s">
        <v>63</v>
      </c>
      <c r="C58" s="24">
        <f>COUNTIF(C16:C27,"y")+COUNTIF(C16:C27,"n")</f>
        <v>9</v>
      </c>
      <c r="D58" s="20" t="str">
        <f>IF(C58&gt;=2,"yes","no")</f>
        <v>yes</v>
      </c>
      <c r="E58" s="62"/>
      <c r="F58" s="56"/>
      <c r="G58" s="56"/>
    </row>
    <row r="59" spans="1:7" x14ac:dyDescent="0.25">
      <c r="A59" s="56"/>
      <c r="B59" s="28" t="s">
        <v>64</v>
      </c>
      <c r="C59" s="24">
        <f>COUNTIF(C28:C51,"y")+COUNTIF(C28:C51, "n")+COUNT(C28:C51)</f>
        <v>18</v>
      </c>
      <c r="D59" s="20" t="str">
        <f>IF(C59&gt;=6,"yes","no")</f>
        <v>yes</v>
      </c>
      <c r="E59" s="62"/>
      <c r="F59" s="56"/>
      <c r="G59" s="56"/>
    </row>
    <row r="60" spans="1:7" ht="15.75" thickBot="1" x14ac:dyDescent="0.3">
      <c r="A60" s="56"/>
      <c r="B60" s="25" t="s">
        <v>65</v>
      </c>
      <c r="C60" s="26">
        <f>SUM(C57:C59)</f>
        <v>38</v>
      </c>
      <c r="D60" s="21" t="str">
        <f>IF(D57="no","no",IF(D58="no","no",IF(D59="no","no","yes")))</f>
        <v>yes</v>
      </c>
      <c r="E60" s="62"/>
      <c r="F60" s="56"/>
      <c r="G60" s="56"/>
    </row>
    <row r="61" spans="1:7" ht="15.75" thickTop="1" x14ac:dyDescent="0.25">
      <c r="A61" s="56"/>
      <c r="B61" s="56"/>
      <c r="C61" s="56"/>
      <c r="D61" s="56"/>
      <c r="E61" s="57"/>
      <c r="F61" s="56"/>
      <c r="G61" s="56"/>
    </row>
    <row r="62" spans="1:7" x14ac:dyDescent="0.25">
      <c r="A62" s="56"/>
      <c r="B62" s="56"/>
      <c r="C62" s="56"/>
      <c r="D62" s="56"/>
      <c r="E62" s="57"/>
      <c r="F62" s="56"/>
      <c r="G62" s="56"/>
    </row>
    <row r="63" spans="1:7" ht="15.75" thickBot="1" x14ac:dyDescent="0.3">
      <c r="A63" s="56"/>
      <c r="B63" s="108" t="s">
        <v>66</v>
      </c>
      <c r="C63" s="108"/>
      <c r="D63" s="108"/>
      <c r="E63" s="62"/>
      <c r="F63" s="56"/>
      <c r="G63" s="56"/>
    </row>
    <row r="64" spans="1:7" ht="15.75" thickBot="1" x14ac:dyDescent="0.3">
      <c r="A64" s="56"/>
      <c r="B64" s="109" t="s">
        <v>67</v>
      </c>
      <c r="C64" s="110"/>
      <c r="D64" s="111"/>
      <c r="E64" s="62"/>
      <c r="F64" s="56"/>
      <c r="G64" s="56"/>
    </row>
    <row r="65" spans="1:7" x14ac:dyDescent="0.25">
      <c r="A65" s="56">
        <v>9.01</v>
      </c>
      <c r="B65" s="71" t="s">
        <v>68</v>
      </c>
      <c r="C65" s="112"/>
      <c r="D65" s="113"/>
      <c r="E65" s="62"/>
      <c r="F65" s="56"/>
      <c r="G65" s="56"/>
    </row>
    <row r="66" spans="1:7" x14ac:dyDescent="0.25">
      <c r="A66" s="56">
        <v>9.02</v>
      </c>
      <c r="B66" s="71" t="s">
        <v>69</v>
      </c>
      <c r="C66" s="114"/>
      <c r="D66" s="115"/>
      <c r="E66" s="62"/>
      <c r="F66" s="56"/>
      <c r="G66" s="56"/>
    </row>
    <row r="67" spans="1:7" x14ac:dyDescent="0.25">
      <c r="A67" s="56">
        <v>9.0299999999999994</v>
      </c>
      <c r="B67" s="71" t="s">
        <v>70</v>
      </c>
      <c r="C67" s="106"/>
      <c r="D67" s="107"/>
      <c r="E67" s="62"/>
      <c r="F67" s="56"/>
      <c r="G67" s="56"/>
    </row>
    <row r="68" spans="1:7" x14ac:dyDescent="0.25">
      <c r="A68" s="56">
        <v>9.0399999999999991</v>
      </c>
      <c r="B68" s="71" t="s">
        <v>71</v>
      </c>
      <c r="C68" s="106"/>
      <c r="D68" s="107"/>
      <c r="E68" s="62"/>
      <c r="F68" s="56"/>
      <c r="G68" s="56"/>
    </row>
    <row r="69" spans="1:7" x14ac:dyDescent="0.25">
      <c r="A69" s="56">
        <v>9.0500000000000007</v>
      </c>
      <c r="B69" s="71" t="s">
        <v>72</v>
      </c>
      <c r="C69" s="106"/>
      <c r="D69" s="107"/>
      <c r="E69" s="62"/>
      <c r="F69" s="56"/>
      <c r="G69" s="56"/>
    </row>
    <row r="70" spans="1:7" x14ac:dyDescent="0.25">
      <c r="A70" s="56">
        <v>9.06</v>
      </c>
      <c r="B70" s="71" t="s">
        <v>73</v>
      </c>
      <c r="C70" s="106"/>
      <c r="D70" s="107"/>
      <c r="E70" s="62"/>
      <c r="F70" s="56"/>
      <c r="G70" s="56"/>
    </row>
    <row r="71" spans="1:7" x14ac:dyDescent="0.25">
      <c r="A71" s="56">
        <v>9.07</v>
      </c>
      <c r="B71" s="71" t="s">
        <v>74</v>
      </c>
      <c r="C71" s="94"/>
      <c r="D71" s="97" t="str">
        <f>IF(C71="yes", IF(OR(C65="?", C66="?", C67="no", C67="?"), "eval.", IF(AND(C65="yes", C66="yes", C67="yes"), "reject", IF(OR(C65="no", C66="no"), "accept", " ")))," ")</f>
        <v xml:space="preserve"> </v>
      </c>
      <c r="E71" s="62"/>
      <c r="F71" s="56"/>
      <c r="G71" s="56"/>
    </row>
    <row r="72" spans="1:7" x14ac:dyDescent="0.25">
      <c r="A72" s="56">
        <v>9.08</v>
      </c>
      <c r="B72" s="71" t="s">
        <v>75</v>
      </c>
      <c r="C72" s="92"/>
      <c r="D72" s="89" t="str">
        <f>IF(C71="yes","STOP",IF(C72="yes",IF(C68="no","accept",IF(AND(C68="yes",OR(C69="yes",C70="yes")),"reject",IF(OR(C68="?",C69="?",C70="?",C69="no",C70="no"),"eval.",""))), ""))</f>
        <v/>
      </c>
      <c r="E72" s="62"/>
      <c r="F72" s="56"/>
      <c r="G72" s="56"/>
    </row>
    <row r="73" spans="1:7" ht="15.75" thickBot="1" x14ac:dyDescent="0.3">
      <c r="A73" s="56">
        <v>9.09</v>
      </c>
      <c r="B73" s="91" t="s">
        <v>76</v>
      </c>
      <c r="C73" s="93"/>
      <c r="D73" s="90" t="str">
        <f>IF(OR(C71="yes",C72="yes"),"STOP",IF(C73="yes",IF(AND(LUT!I26="accept",LUT!I27="accept"),"accept",IF(AND(LUT!I26="eval.",LUT!I27="eval."),"eval.",IF(OR(LUT!I26="reject",LUT!I27="reject"),"reject",""))),""))</f>
        <v/>
      </c>
      <c r="E73" s="62"/>
      <c r="F73" s="56"/>
      <c r="G73" s="56"/>
    </row>
    <row r="74" spans="1:7" ht="15.75" thickBot="1" x14ac:dyDescent="0.3">
      <c r="A74" s="56"/>
      <c r="B74" s="72" t="s">
        <v>77</v>
      </c>
      <c r="C74" s="104" t="str">
        <f>IF(OR(D71="accept", D72="accept", D73="accept"), "Accept", IF(OR(D71="eval.", D72="eval.", D73="eval."), "Evaluate Further", IF(OR(D71="reject", D72="reject",D73="reject"), "Reject", "")))</f>
        <v/>
      </c>
      <c r="D74" s="105"/>
      <c r="E74" s="62"/>
      <c r="F74" s="56"/>
      <c r="G74" s="56"/>
    </row>
    <row r="75" spans="1:7" x14ac:dyDescent="0.25">
      <c r="A75" s="56"/>
      <c r="B75" s="64"/>
      <c r="C75" s="64"/>
      <c r="D75" s="56"/>
      <c r="E75" s="57"/>
      <c r="F75" s="56"/>
      <c r="G75" s="56"/>
    </row>
    <row r="76" spans="1:7" x14ac:dyDescent="0.25">
      <c r="A76" s="56"/>
      <c r="B76" s="64"/>
      <c r="C76" s="64"/>
      <c r="D76" s="56"/>
      <c r="E76" s="57"/>
      <c r="F76" s="56"/>
      <c r="G76" s="56"/>
    </row>
    <row r="77" spans="1:7" x14ac:dyDescent="0.25">
      <c r="A77" s="56"/>
      <c r="B77" s="64"/>
      <c r="C77" s="64"/>
      <c r="D77" s="56"/>
      <c r="E77" s="57"/>
      <c r="F77" s="56"/>
      <c r="G77" s="56"/>
    </row>
    <row r="78" spans="1:7" x14ac:dyDescent="0.25">
      <c r="A78" s="56"/>
      <c r="B78" s="64"/>
      <c r="C78" s="64"/>
      <c r="D78" s="56"/>
      <c r="E78" s="57"/>
      <c r="F78" s="56"/>
      <c r="G78" s="56"/>
    </row>
    <row r="79" spans="1:7" x14ac:dyDescent="0.25">
      <c r="A79" s="56"/>
      <c r="B79" s="64"/>
      <c r="C79" s="64"/>
      <c r="D79" s="56"/>
      <c r="E79" s="57"/>
      <c r="F79" s="56"/>
      <c r="G79" s="56"/>
    </row>
    <row r="80" spans="1:7" x14ac:dyDescent="0.25">
      <c r="A80" s="56"/>
      <c r="B80" s="64"/>
      <c r="C80" s="64"/>
      <c r="D80" s="56"/>
      <c r="E80" s="57"/>
      <c r="F80" s="56"/>
      <c r="G80" s="56"/>
    </row>
    <row r="81" spans="1:7" x14ac:dyDescent="0.25">
      <c r="A81" s="56"/>
      <c r="B81" s="64"/>
      <c r="C81" s="64"/>
      <c r="D81" s="56"/>
      <c r="E81" s="57"/>
      <c r="F81" s="56"/>
      <c r="G81" s="56"/>
    </row>
    <row r="82" spans="1:7" x14ac:dyDescent="0.25">
      <c r="A82" s="56"/>
      <c r="B82" s="64"/>
      <c r="C82" s="64"/>
      <c r="D82" s="56"/>
      <c r="E82" s="57"/>
      <c r="F82" s="56"/>
      <c r="G82" s="56"/>
    </row>
    <row r="83" spans="1:7" x14ac:dyDescent="0.25">
      <c r="A83" s="56"/>
      <c r="B83" s="64"/>
      <c r="C83" s="64"/>
      <c r="D83" s="56"/>
      <c r="E83" s="57"/>
      <c r="F83" s="56"/>
      <c r="G83" s="56"/>
    </row>
    <row r="84" spans="1:7" x14ac:dyDescent="0.25">
      <c r="A84" s="56"/>
      <c r="B84" s="64"/>
      <c r="C84" s="64"/>
      <c r="D84" s="56"/>
      <c r="E84" s="57"/>
      <c r="F84" s="56"/>
      <c r="G84" s="56"/>
    </row>
    <row r="85" spans="1:7" x14ac:dyDescent="0.25">
      <c r="A85" s="56"/>
      <c r="B85" s="64"/>
      <c r="C85" s="64"/>
      <c r="D85" s="56"/>
      <c r="E85" s="57"/>
      <c r="F85" s="56"/>
      <c r="G85" s="56"/>
    </row>
    <row r="86" spans="1:7" x14ac:dyDescent="0.25">
      <c r="A86" s="56"/>
      <c r="B86" s="56"/>
      <c r="C86" s="56"/>
      <c r="D86" s="56"/>
      <c r="E86" s="57"/>
      <c r="F86" s="56"/>
      <c r="G86" s="56"/>
    </row>
    <row r="107" spans="6:6" x14ac:dyDescent="0.25">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defaultColWidth="8.85546875" defaultRowHeight="15" x14ac:dyDescent="0.25"/>
  <cols>
    <col min="1" max="1" width="6.85546875" customWidth="1"/>
    <col min="8" max="8" width="18.28515625" customWidth="1"/>
  </cols>
  <sheetData>
    <row r="1" spans="2:18" ht="15.75" thickBot="1" x14ac:dyDescent="0.3"/>
    <row r="2" spans="2:18" ht="15.75" thickBot="1" x14ac:dyDescent="0.3">
      <c r="B2" t="s">
        <v>78</v>
      </c>
      <c r="H2" s="116" t="s">
        <v>79</v>
      </c>
      <c r="I2" s="117"/>
      <c r="J2" s="117"/>
      <c r="K2" s="117"/>
      <c r="L2" s="117"/>
      <c r="M2" s="117"/>
      <c r="N2" s="117"/>
      <c r="O2" s="117"/>
      <c r="P2" s="117"/>
      <c r="Q2" s="117"/>
      <c r="R2" s="118"/>
    </row>
    <row r="3" spans="2:18" x14ac:dyDescent="0.25">
      <c r="B3" s="1" t="s">
        <v>59</v>
      </c>
      <c r="C3" s="2" t="s">
        <v>2</v>
      </c>
      <c r="D3" s="2" t="s">
        <v>80</v>
      </c>
      <c r="E3" s="3" t="s">
        <v>81</v>
      </c>
      <c r="H3" s="138" t="s">
        <v>82</v>
      </c>
      <c r="I3" s="139"/>
      <c r="J3" s="139"/>
      <c r="K3" s="139"/>
      <c r="L3" s="139"/>
      <c r="M3" s="139"/>
      <c r="N3" s="139"/>
      <c r="O3" s="139"/>
      <c r="P3" s="139"/>
      <c r="Q3" s="139"/>
      <c r="R3" s="140"/>
    </row>
    <row r="4" spans="2:18" x14ac:dyDescent="0.25">
      <c r="B4" s="4" t="s">
        <v>83</v>
      </c>
      <c r="C4">
        <v>1.01</v>
      </c>
      <c r="D4">
        <v>0</v>
      </c>
      <c r="E4" s="5">
        <v>-3</v>
      </c>
      <c r="H4" s="141" t="s">
        <v>84</v>
      </c>
      <c r="I4" s="142"/>
      <c r="J4" s="142"/>
      <c r="K4" s="142"/>
      <c r="L4" s="142"/>
      <c r="M4" s="142"/>
      <c r="N4" s="142"/>
      <c r="O4" s="142"/>
      <c r="P4" s="142"/>
      <c r="Q4" s="142"/>
      <c r="R4" s="16" t="s">
        <v>85</v>
      </c>
    </row>
    <row r="5" spans="2:18" x14ac:dyDescent="0.25">
      <c r="B5" s="4" t="s">
        <v>64</v>
      </c>
      <c r="C5">
        <v>1.02</v>
      </c>
      <c r="D5">
        <v>-1</v>
      </c>
      <c r="E5" s="5">
        <v>1</v>
      </c>
      <c r="H5" s="141" t="s">
        <v>86</v>
      </c>
      <c r="I5" s="10">
        <v>2.0099999999999998</v>
      </c>
      <c r="J5" s="10">
        <v>1</v>
      </c>
      <c r="K5" s="10">
        <v>1</v>
      </c>
      <c r="L5" s="10">
        <v>1</v>
      </c>
      <c r="M5" s="10">
        <v>2</v>
      </c>
      <c r="N5" s="10">
        <v>2</v>
      </c>
      <c r="O5" s="10">
        <v>2</v>
      </c>
      <c r="P5" s="10">
        <v>3</v>
      </c>
      <c r="Q5" s="10">
        <v>3</v>
      </c>
      <c r="R5" s="11">
        <v>3</v>
      </c>
    </row>
    <row r="6" spans="2:18" x14ac:dyDescent="0.25">
      <c r="B6" s="4" t="s">
        <v>64</v>
      </c>
      <c r="C6">
        <v>1.03</v>
      </c>
      <c r="D6">
        <v>-1</v>
      </c>
      <c r="E6" s="5">
        <v>1</v>
      </c>
      <c r="H6" s="141"/>
      <c r="I6" s="10">
        <v>2.02</v>
      </c>
      <c r="J6" s="10">
        <v>1</v>
      </c>
      <c r="K6" s="10">
        <v>2</v>
      </c>
      <c r="L6" s="10">
        <v>3</v>
      </c>
      <c r="M6" s="10">
        <v>1</v>
      </c>
      <c r="N6" s="10">
        <v>2</v>
      </c>
      <c r="O6" s="10">
        <v>3</v>
      </c>
      <c r="P6" s="10">
        <v>1</v>
      </c>
      <c r="Q6" s="10">
        <v>2</v>
      </c>
      <c r="R6" s="11">
        <v>3</v>
      </c>
    </row>
    <row r="7" spans="2:18" x14ac:dyDescent="0.25">
      <c r="B7" s="4"/>
      <c r="C7">
        <v>2.0099999999999998</v>
      </c>
      <c r="D7" s="126" t="s">
        <v>87</v>
      </c>
      <c r="E7" s="127"/>
      <c r="H7" s="121" t="s">
        <v>88</v>
      </c>
      <c r="I7" s="10">
        <v>3.01</v>
      </c>
      <c r="J7" s="10">
        <v>2</v>
      </c>
      <c r="K7" s="10">
        <v>1</v>
      </c>
      <c r="L7" s="10">
        <v>1</v>
      </c>
      <c r="M7" s="10">
        <v>2</v>
      </c>
      <c r="N7" s="10">
        <v>2</v>
      </c>
      <c r="O7" s="10">
        <v>1</v>
      </c>
      <c r="P7" s="10">
        <v>2</v>
      </c>
      <c r="Q7" s="10">
        <v>2</v>
      </c>
      <c r="R7" s="11">
        <v>2</v>
      </c>
    </row>
    <row r="8" spans="2:18" x14ac:dyDescent="0.25">
      <c r="B8" s="4"/>
      <c r="C8">
        <v>2.02</v>
      </c>
      <c r="D8" s="128"/>
      <c r="E8" s="129"/>
      <c r="H8" s="121"/>
      <c r="I8" s="10">
        <v>3.02</v>
      </c>
      <c r="J8" s="10">
        <v>2</v>
      </c>
      <c r="K8" s="10">
        <v>1</v>
      </c>
      <c r="L8" s="10">
        <v>1</v>
      </c>
      <c r="M8" s="10">
        <v>2</v>
      </c>
      <c r="N8" s="10">
        <v>2</v>
      </c>
      <c r="O8" s="10">
        <v>1</v>
      </c>
      <c r="P8" s="10">
        <v>2</v>
      </c>
      <c r="Q8" s="10">
        <v>2</v>
      </c>
      <c r="R8" s="11">
        <v>2</v>
      </c>
    </row>
    <row r="9" spans="2:18" x14ac:dyDescent="0.25">
      <c r="B9" s="4" t="s">
        <v>64</v>
      </c>
      <c r="C9">
        <v>2.0299999999999998</v>
      </c>
      <c r="D9">
        <v>0</v>
      </c>
      <c r="E9" s="5">
        <v>1</v>
      </c>
      <c r="H9" s="121"/>
      <c r="I9" s="10">
        <v>3.03</v>
      </c>
      <c r="J9" s="10">
        <v>4</v>
      </c>
      <c r="K9" s="10">
        <v>2</v>
      </c>
      <c r="L9" s="10">
        <v>1</v>
      </c>
      <c r="M9" s="10">
        <v>4</v>
      </c>
      <c r="N9" s="10">
        <v>3</v>
      </c>
      <c r="O9" s="10">
        <v>2</v>
      </c>
      <c r="P9" s="10">
        <v>4</v>
      </c>
      <c r="Q9" s="10">
        <v>4</v>
      </c>
      <c r="R9" s="11">
        <v>4</v>
      </c>
    </row>
    <row r="10" spans="2:18" x14ac:dyDescent="0.25">
      <c r="B10" s="4" t="s">
        <v>64</v>
      </c>
      <c r="C10">
        <v>2.04</v>
      </c>
      <c r="D10">
        <v>0</v>
      </c>
      <c r="E10" s="5">
        <v>1</v>
      </c>
      <c r="H10" s="121"/>
      <c r="I10" s="10">
        <v>3.04</v>
      </c>
      <c r="J10" s="10">
        <v>4</v>
      </c>
      <c r="K10" s="10">
        <v>2</v>
      </c>
      <c r="L10" s="10">
        <v>1</v>
      </c>
      <c r="M10" s="10">
        <v>4</v>
      </c>
      <c r="N10" s="10">
        <v>3</v>
      </c>
      <c r="O10" s="10">
        <v>2</v>
      </c>
      <c r="P10" s="10">
        <v>4</v>
      </c>
      <c r="Q10" s="10">
        <v>4</v>
      </c>
      <c r="R10" s="11">
        <v>4</v>
      </c>
    </row>
    <row r="11" spans="2:18" x14ac:dyDescent="0.25">
      <c r="B11" s="4"/>
      <c r="C11">
        <v>2.0499999999999998</v>
      </c>
      <c r="E11" s="5"/>
      <c r="H11" s="121"/>
      <c r="I11" s="10">
        <v>3.05</v>
      </c>
      <c r="J11" s="10">
        <v>2</v>
      </c>
      <c r="K11" s="10">
        <v>1</v>
      </c>
      <c r="L11" s="10">
        <v>1</v>
      </c>
      <c r="M11" s="10">
        <v>2</v>
      </c>
      <c r="N11" s="10">
        <v>2</v>
      </c>
      <c r="O11" s="10">
        <v>1</v>
      </c>
      <c r="P11" s="10">
        <v>2</v>
      </c>
      <c r="Q11" s="10">
        <v>2</v>
      </c>
      <c r="R11" s="11">
        <v>2</v>
      </c>
    </row>
    <row r="12" spans="2:18" x14ac:dyDescent="0.25">
      <c r="B12" s="4" t="s">
        <v>64</v>
      </c>
      <c r="C12">
        <v>3.01</v>
      </c>
      <c r="D12" s="130" t="s">
        <v>89</v>
      </c>
      <c r="E12" s="131"/>
      <c r="H12" s="119" t="s">
        <v>90</v>
      </c>
      <c r="I12" s="120"/>
      <c r="J12" s="120"/>
      <c r="K12" s="120"/>
      <c r="L12" s="120"/>
      <c r="M12" s="120"/>
      <c r="N12" s="120"/>
      <c r="O12" s="120"/>
      <c r="P12" s="120"/>
      <c r="Q12" s="120"/>
      <c r="R12" s="123"/>
    </row>
    <row r="13" spans="2:18" x14ac:dyDescent="0.25">
      <c r="B13" s="4" t="s">
        <v>91</v>
      </c>
      <c r="C13">
        <v>3.02</v>
      </c>
      <c r="D13" s="132"/>
      <c r="E13" s="133"/>
      <c r="H13" s="4" t="s">
        <v>92</v>
      </c>
      <c r="I13" s="10">
        <v>2.0499999999999998</v>
      </c>
      <c r="J13" s="10" t="s">
        <v>93</v>
      </c>
      <c r="K13" s="10" t="s">
        <v>94</v>
      </c>
      <c r="L13" s="10" t="s">
        <v>95</v>
      </c>
      <c r="M13" s="120"/>
      <c r="N13" s="120"/>
      <c r="O13" s="120"/>
      <c r="P13" s="120"/>
      <c r="Q13" s="120"/>
      <c r="R13" s="123"/>
    </row>
    <row r="14" spans="2:18" x14ac:dyDescent="0.25">
      <c r="B14" s="4" t="s">
        <v>62</v>
      </c>
      <c r="C14">
        <v>3.03</v>
      </c>
      <c r="D14" s="132"/>
      <c r="E14" s="133"/>
      <c r="H14" s="121" t="s">
        <v>88</v>
      </c>
      <c r="I14" s="10">
        <v>3.01</v>
      </c>
      <c r="J14" s="10">
        <v>-1</v>
      </c>
      <c r="K14" s="10">
        <v>0</v>
      </c>
      <c r="L14" s="10">
        <v>-2</v>
      </c>
      <c r="M14" s="120"/>
      <c r="N14" s="120"/>
      <c r="O14" s="120"/>
      <c r="P14" s="120"/>
      <c r="Q14" s="120"/>
      <c r="R14" s="123"/>
    </row>
    <row r="15" spans="2:18" ht="15.75" thickBot="1" x14ac:dyDescent="0.3">
      <c r="B15" s="4" t="s">
        <v>91</v>
      </c>
      <c r="C15">
        <v>3.04</v>
      </c>
      <c r="D15" s="132"/>
      <c r="E15" s="133"/>
      <c r="H15" s="122"/>
      <c r="I15" s="13" t="s">
        <v>96</v>
      </c>
      <c r="J15" s="13">
        <v>0</v>
      </c>
      <c r="K15" s="13">
        <v>0</v>
      </c>
      <c r="L15" s="13">
        <v>0</v>
      </c>
      <c r="M15" s="124"/>
      <c r="N15" s="124"/>
      <c r="O15" s="124"/>
      <c r="P15" s="124"/>
      <c r="Q15" s="124"/>
      <c r="R15" s="125"/>
    </row>
    <row r="16" spans="2:18" x14ac:dyDescent="0.25">
      <c r="B16" s="4" t="s">
        <v>64</v>
      </c>
      <c r="C16">
        <v>3.05</v>
      </c>
      <c r="D16" s="134"/>
      <c r="E16" s="135"/>
    </row>
    <row r="17" spans="2:11" x14ac:dyDescent="0.25">
      <c r="B17" s="4" t="s">
        <v>97</v>
      </c>
      <c r="C17">
        <v>4.01</v>
      </c>
      <c r="D17">
        <v>0</v>
      </c>
      <c r="E17" s="5">
        <v>1</v>
      </c>
    </row>
    <row r="18" spans="2:11" ht="15.75" thickBot="1" x14ac:dyDescent="0.3">
      <c r="B18" s="4" t="s">
        <v>64</v>
      </c>
      <c r="C18">
        <v>4.0199999999999996</v>
      </c>
      <c r="D18">
        <v>0</v>
      </c>
      <c r="E18" s="5">
        <v>1</v>
      </c>
    </row>
    <row r="19" spans="2:11" x14ac:dyDescent="0.25">
      <c r="B19" s="4" t="s">
        <v>64</v>
      </c>
      <c r="C19">
        <v>4.03</v>
      </c>
      <c r="D19">
        <v>0</v>
      </c>
      <c r="E19" s="5">
        <v>1</v>
      </c>
      <c r="H19" s="116" t="s">
        <v>98</v>
      </c>
      <c r="I19" s="117"/>
      <c r="J19" s="117"/>
      <c r="K19" s="118"/>
    </row>
    <row r="20" spans="2:11" x14ac:dyDescent="0.25">
      <c r="B20" s="4" t="s">
        <v>62</v>
      </c>
      <c r="C20">
        <v>4.04</v>
      </c>
      <c r="D20">
        <v>-1</v>
      </c>
      <c r="E20" s="5">
        <v>1</v>
      </c>
      <c r="H20" s="4" t="s">
        <v>99</v>
      </c>
      <c r="I20" s="12">
        <v>1</v>
      </c>
      <c r="J20" s="12">
        <v>2</v>
      </c>
      <c r="K20" s="9">
        <v>4</v>
      </c>
    </row>
    <row r="21" spans="2:11" ht="15.75" thickBot="1" x14ac:dyDescent="0.3">
      <c r="B21" s="4" t="s">
        <v>64</v>
      </c>
      <c r="C21">
        <v>4.05</v>
      </c>
      <c r="D21">
        <v>0</v>
      </c>
      <c r="E21" s="5">
        <v>1</v>
      </c>
      <c r="H21" s="6" t="s">
        <v>4</v>
      </c>
      <c r="I21" s="14">
        <v>1</v>
      </c>
      <c r="J21" s="14">
        <v>0</v>
      </c>
      <c r="K21" s="15">
        <v>-1</v>
      </c>
    </row>
    <row r="22" spans="2:11" x14ac:dyDescent="0.25">
      <c r="B22" s="4" t="s">
        <v>64</v>
      </c>
      <c r="C22">
        <v>4.0599999999999996</v>
      </c>
      <c r="D22">
        <v>0</v>
      </c>
      <c r="E22" s="5">
        <v>1</v>
      </c>
    </row>
    <row r="23" spans="2:11" x14ac:dyDescent="0.25">
      <c r="B23" s="4" t="s">
        <v>64</v>
      </c>
      <c r="C23">
        <v>4.07</v>
      </c>
      <c r="D23">
        <v>0</v>
      </c>
      <c r="E23" s="5">
        <v>1</v>
      </c>
    </row>
    <row r="24" spans="2:11" ht="15.75" thickBot="1" x14ac:dyDescent="0.3">
      <c r="B24" s="4" t="s">
        <v>91</v>
      </c>
      <c r="C24">
        <v>4.08</v>
      </c>
      <c r="D24">
        <v>0</v>
      </c>
      <c r="E24" s="5">
        <v>1</v>
      </c>
    </row>
    <row r="25" spans="2:11" x14ac:dyDescent="0.25">
      <c r="B25" s="4" t="s">
        <v>91</v>
      </c>
      <c r="C25">
        <v>4.09</v>
      </c>
      <c r="D25">
        <v>0</v>
      </c>
      <c r="E25" s="5">
        <v>1</v>
      </c>
      <c r="H25" s="143" t="s">
        <v>100</v>
      </c>
      <c r="I25" s="144"/>
      <c r="J25" s="144"/>
      <c r="K25" s="145"/>
    </row>
    <row r="26" spans="2:11" x14ac:dyDescent="0.25">
      <c r="B26" s="4" t="s">
        <v>91</v>
      </c>
      <c r="C26">
        <v>4.0999999999999996</v>
      </c>
      <c r="D26">
        <v>0</v>
      </c>
      <c r="E26" s="5">
        <v>1</v>
      </c>
      <c r="H26" s="95" t="s">
        <v>101</v>
      </c>
      <c r="I26" s="146" t="str">
        <f>IF(OR('WRA Worksheet'!C65="?",'WRA Worksheet'!C66="?",'WRA Worksheet'!C67="?",'WRA Worksheet'!C67="no"),"eval.",IF(AND('WRA Worksheet'!C65="yes",'WRA Worksheet'!C66="yes",'WRA Worksheet'!C67="yes"),"reject",IF(OR('WRA Worksheet'!C65="no",'WRA Worksheet'!C66="no"),"accept","")))</f>
        <v/>
      </c>
      <c r="J26" s="146"/>
      <c r="K26" s="147"/>
    </row>
    <row r="27" spans="2:11" ht="15.75" thickBot="1" x14ac:dyDescent="0.3">
      <c r="B27" s="4" t="s">
        <v>91</v>
      </c>
      <c r="C27">
        <v>4.1100000000000003</v>
      </c>
      <c r="D27">
        <v>0</v>
      </c>
      <c r="E27" s="5">
        <v>1</v>
      </c>
      <c r="H27" s="96" t="s">
        <v>102</v>
      </c>
      <c r="I27" s="148" t="str">
        <f>IF('WRA Worksheet'!C68="no","accept",IF(AND('WRA Worksheet'!C68="yes",OR('WRA Worksheet'!C69="yes",'WRA Worksheet'!C70="yes")),"reject",IF(OR('WRA Worksheet'!C68="?",'WRA Worksheet'!C69="?",'WRA Worksheet'!C70="?",'WRA Worksheet'!C69="no",'WRA Worksheet'!C70="no"),"eval.","")))</f>
        <v/>
      </c>
      <c r="J27" s="148"/>
      <c r="K27" s="149"/>
    </row>
    <row r="28" spans="2:11" x14ac:dyDescent="0.25">
      <c r="B28" s="4" t="s">
        <v>64</v>
      </c>
      <c r="C28">
        <v>4.12</v>
      </c>
      <c r="D28">
        <v>0</v>
      </c>
      <c r="E28" s="5">
        <v>1</v>
      </c>
    </row>
    <row r="29" spans="2:11" x14ac:dyDescent="0.25">
      <c r="B29" s="4" t="s">
        <v>103</v>
      </c>
      <c r="C29">
        <v>5.01</v>
      </c>
      <c r="D29">
        <v>0</v>
      </c>
      <c r="E29" s="5">
        <v>5</v>
      </c>
    </row>
    <row r="30" spans="2:11" x14ac:dyDescent="0.25">
      <c r="B30" s="4" t="s">
        <v>64</v>
      </c>
      <c r="C30">
        <v>5.0199999999999996</v>
      </c>
      <c r="D30">
        <v>0</v>
      </c>
      <c r="E30" s="5">
        <v>1</v>
      </c>
    </row>
    <row r="31" spans="2:11" x14ac:dyDescent="0.25">
      <c r="B31" s="4" t="s">
        <v>91</v>
      </c>
      <c r="C31">
        <v>5.03</v>
      </c>
      <c r="D31">
        <v>0</v>
      </c>
      <c r="E31" s="5">
        <v>1</v>
      </c>
    </row>
    <row r="32" spans="2:11" x14ac:dyDescent="0.25">
      <c r="B32" s="4" t="s">
        <v>64</v>
      </c>
      <c r="C32">
        <v>5.04</v>
      </c>
      <c r="D32">
        <v>0</v>
      </c>
      <c r="E32" s="5">
        <v>1</v>
      </c>
    </row>
    <row r="33" spans="2:5" x14ac:dyDescent="0.25">
      <c r="B33" s="4" t="s">
        <v>64</v>
      </c>
      <c r="C33">
        <v>6.01</v>
      </c>
      <c r="D33">
        <v>0</v>
      </c>
      <c r="E33" s="5">
        <v>1</v>
      </c>
    </row>
    <row r="34" spans="2:5" x14ac:dyDescent="0.25">
      <c r="B34" s="4" t="s">
        <v>64</v>
      </c>
      <c r="C34">
        <v>6.02</v>
      </c>
      <c r="D34">
        <v>-1</v>
      </c>
      <c r="E34" s="5">
        <v>1</v>
      </c>
    </row>
    <row r="35" spans="2:5" x14ac:dyDescent="0.25">
      <c r="B35" s="4" t="s">
        <v>62</v>
      </c>
      <c r="C35">
        <v>6.03</v>
      </c>
      <c r="D35">
        <v>-1</v>
      </c>
      <c r="E35" s="5">
        <v>1</v>
      </c>
    </row>
    <row r="36" spans="2:5" x14ac:dyDescent="0.25">
      <c r="B36" s="4" t="s">
        <v>64</v>
      </c>
      <c r="C36">
        <v>6.04</v>
      </c>
      <c r="D36">
        <v>-1</v>
      </c>
      <c r="E36" s="5">
        <v>1</v>
      </c>
    </row>
    <row r="37" spans="2:5" x14ac:dyDescent="0.25">
      <c r="B37" s="4" t="s">
        <v>64</v>
      </c>
      <c r="C37">
        <v>6.05</v>
      </c>
      <c r="D37">
        <v>0</v>
      </c>
      <c r="E37" s="5">
        <v>-1</v>
      </c>
    </row>
    <row r="38" spans="2:5" x14ac:dyDescent="0.25">
      <c r="B38" s="4" t="s">
        <v>62</v>
      </c>
      <c r="C38">
        <v>6.06</v>
      </c>
      <c r="D38">
        <v>-1</v>
      </c>
      <c r="E38" s="5">
        <v>1</v>
      </c>
    </row>
    <row r="39" spans="2:5" x14ac:dyDescent="0.25">
      <c r="B39" s="4" t="s">
        <v>64</v>
      </c>
      <c r="C39">
        <v>6.07</v>
      </c>
      <c r="D39" s="136" t="s">
        <v>104</v>
      </c>
      <c r="E39" s="137"/>
    </row>
    <row r="40" spans="2:5" x14ac:dyDescent="0.25">
      <c r="B40" s="4" t="s">
        <v>62</v>
      </c>
      <c r="C40">
        <v>7.01</v>
      </c>
      <c r="D40">
        <v>-1</v>
      </c>
      <c r="E40" s="5">
        <v>1</v>
      </c>
    </row>
    <row r="41" spans="2:5" x14ac:dyDescent="0.25">
      <c r="B41" s="4" t="s">
        <v>64</v>
      </c>
      <c r="C41">
        <v>7.02</v>
      </c>
      <c r="D41">
        <v>-1</v>
      </c>
      <c r="E41" s="5">
        <v>1</v>
      </c>
    </row>
    <row r="42" spans="2:5" x14ac:dyDescent="0.25">
      <c r="B42" s="4" t="s">
        <v>62</v>
      </c>
      <c r="C42">
        <v>7.03</v>
      </c>
      <c r="D42">
        <v>-1</v>
      </c>
      <c r="E42" s="5">
        <v>1</v>
      </c>
    </row>
    <row r="43" spans="2:5" x14ac:dyDescent="0.25">
      <c r="B43" s="4" t="s">
        <v>64</v>
      </c>
      <c r="C43">
        <v>7.04</v>
      </c>
      <c r="D43">
        <v>-1</v>
      </c>
      <c r="E43" s="5">
        <v>1</v>
      </c>
    </row>
    <row r="44" spans="2:5" x14ac:dyDescent="0.25">
      <c r="B44" s="4" t="s">
        <v>91</v>
      </c>
      <c r="C44">
        <v>7.05</v>
      </c>
      <c r="D44">
        <v>-1</v>
      </c>
      <c r="E44" s="5">
        <v>1</v>
      </c>
    </row>
    <row r="45" spans="2:5" x14ac:dyDescent="0.25">
      <c r="B45" s="4" t="s">
        <v>91</v>
      </c>
      <c r="C45">
        <v>7.06</v>
      </c>
      <c r="D45">
        <v>-1</v>
      </c>
      <c r="E45" s="5">
        <v>1</v>
      </c>
    </row>
    <row r="46" spans="2:5" x14ac:dyDescent="0.25">
      <c r="B46" s="4" t="s">
        <v>64</v>
      </c>
      <c r="C46">
        <v>7.07</v>
      </c>
      <c r="D46">
        <v>-1</v>
      </c>
      <c r="E46" s="5">
        <v>1</v>
      </c>
    </row>
    <row r="47" spans="2:5" x14ac:dyDescent="0.25">
      <c r="B47" s="4" t="s">
        <v>64</v>
      </c>
      <c r="C47">
        <v>7.08</v>
      </c>
      <c r="D47">
        <v>-1</v>
      </c>
      <c r="E47" s="5">
        <v>1</v>
      </c>
    </row>
    <row r="48" spans="2:5" x14ac:dyDescent="0.25">
      <c r="B48" s="4" t="s">
        <v>64</v>
      </c>
      <c r="C48">
        <v>8.01</v>
      </c>
      <c r="D48">
        <v>-1</v>
      </c>
      <c r="E48" s="5">
        <v>1</v>
      </c>
    </row>
    <row r="49" spans="2:5" x14ac:dyDescent="0.25">
      <c r="B49" s="4" t="s">
        <v>64</v>
      </c>
      <c r="C49">
        <v>8.02</v>
      </c>
      <c r="D49">
        <v>-1</v>
      </c>
      <c r="E49" s="5">
        <v>1</v>
      </c>
    </row>
    <row r="50" spans="2:5" x14ac:dyDescent="0.25">
      <c r="B50" s="4" t="s">
        <v>62</v>
      </c>
      <c r="C50">
        <v>8.0299999999999994</v>
      </c>
      <c r="D50">
        <v>1</v>
      </c>
      <c r="E50" s="5">
        <v>-1</v>
      </c>
    </row>
    <row r="51" spans="2:5" x14ac:dyDescent="0.25">
      <c r="B51" s="4" t="s">
        <v>62</v>
      </c>
      <c r="C51">
        <v>8.0399999999999991</v>
      </c>
      <c r="D51">
        <v>-1</v>
      </c>
      <c r="E51" s="5">
        <v>1</v>
      </c>
    </row>
    <row r="52" spans="2:5" x14ac:dyDescent="0.25">
      <c r="B52" s="4" t="s">
        <v>64</v>
      </c>
      <c r="C52">
        <v>8.0500000000000007</v>
      </c>
      <c r="D52">
        <v>1</v>
      </c>
      <c r="E52" s="5">
        <v>-1</v>
      </c>
    </row>
    <row r="53" spans="2:5" x14ac:dyDescent="0.25">
      <c r="B53" s="4"/>
      <c r="E53" s="5"/>
    </row>
    <row r="54" spans="2:5" ht="15.75" thickBot="1" x14ac:dyDescent="0.3">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D7:E8"/>
    <mergeCell ref="D12:E16"/>
    <mergeCell ref="D39:E39"/>
    <mergeCell ref="H3:R3"/>
    <mergeCell ref="H4:Q4"/>
    <mergeCell ref="H5:H6"/>
    <mergeCell ref="H7:H11"/>
    <mergeCell ref="H25:K25"/>
    <mergeCell ref="I26:K26"/>
    <mergeCell ref="I27:K27"/>
    <mergeCell ref="H2:R2"/>
    <mergeCell ref="H12:L12"/>
    <mergeCell ref="H14:H15"/>
    <mergeCell ref="M12:R15"/>
    <mergeCell ref="H19:K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defaultColWidth="8.85546875" defaultRowHeight="15" x14ac:dyDescent="0.25"/>
  <cols>
    <col min="1" max="1" width="7.140625" customWidth="1"/>
    <col min="2" max="2" width="64.42578125" customWidth="1"/>
  </cols>
  <sheetData>
    <row r="1" spans="1:4" ht="109.5" customHeight="1" x14ac:dyDescent="0.25">
      <c r="A1" s="153" t="str">
        <f>'WRA Worksheet'!F1</f>
        <v>Assessment date: November 21, 2025  Prepared by Seokmin Kim</v>
      </c>
      <c r="B1" s="154"/>
      <c r="C1" s="154"/>
      <c r="D1" s="98" t="s">
        <v>105</v>
      </c>
    </row>
    <row r="2" spans="1:4" ht="18.75" x14ac:dyDescent="0.25">
      <c r="A2" s="150" t="s">
        <v>106</v>
      </c>
      <c r="B2" s="151"/>
      <c r="C2" s="73" t="s">
        <v>3</v>
      </c>
      <c r="D2" s="73" t="s">
        <v>4</v>
      </c>
    </row>
    <row r="3" spans="1:4" x14ac:dyDescent="0.25">
      <c r="A3" s="74">
        <v>1.01</v>
      </c>
      <c r="B3" s="75" t="s">
        <v>8</v>
      </c>
      <c r="C3" s="76" t="str">
        <f>'WRA Worksheet'!C3</f>
        <v>n</v>
      </c>
      <c r="D3" s="82">
        <f>'WRA Worksheet'!D3</f>
        <v>0</v>
      </c>
    </row>
    <row r="4" spans="1:4" x14ac:dyDescent="0.25">
      <c r="A4" s="74">
        <v>1.02</v>
      </c>
      <c r="B4" s="75" t="s">
        <v>9</v>
      </c>
      <c r="C4" s="76">
        <f>'WRA Worksheet'!C4</f>
        <v>0</v>
      </c>
      <c r="D4" s="82" t="str">
        <f>'WRA Worksheet'!D4</f>
        <v xml:space="preserve"> </v>
      </c>
    </row>
    <row r="5" spans="1:4" x14ac:dyDescent="0.25">
      <c r="A5" s="74">
        <v>1.03</v>
      </c>
      <c r="B5" s="75" t="s">
        <v>10</v>
      </c>
      <c r="C5" s="76">
        <f>'WRA Worksheet'!C5</f>
        <v>0</v>
      </c>
      <c r="D5" s="82" t="str">
        <f>'WRA Worksheet'!D5</f>
        <v xml:space="preserve"> </v>
      </c>
    </row>
    <row r="6" spans="1:4" ht="48" x14ac:dyDescent="0.25">
      <c r="A6" s="74">
        <v>2.0099999999999998</v>
      </c>
      <c r="B6" s="77" t="s">
        <v>107</v>
      </c>
      <c r="C6" s="76">
        <f>'WRA Worksheet'!C6</f>
        <v>3</v>
      </c>
      <c r="D6" s="83"/>
    </row>
    <row r="7" spans="1:4" x14ac:dyDescent="0.25">
      <c r="A7" s="74">
        <v>2.02</v>
      </c>
      <c r="B7" s="75" t="s">
        <v>108</v>
      </c>
      <c r="C7" s="76">
        <f>'WRA Worksheet'!C7</f>
        <v>1</v>
      </c>
      <c r="D7" s="83"/>
    </row>
    <row r="8" spans="1:4" x14ac:dyDescent="0.25">
      <c r="A8" s="74">
        <v>2.0299999999999998</v>
      </c>
      <c r="B8" s="75" t="s">
        <v>13</v>
      </c>
      <c r="C8" s="76" t="str">
        <f>'WRA Worksheet'!C8</f>
        <v>n</v>
      </c>
      <c r="D8" s="82">
        <f>'WRA Worksheet'!D8</f>
        <v>0</v>
      </c>
    </row>
    <row r="9" spans="1:4" ht="48" x14ac:dyDescent="0.25">
      <c r="A9" s="74">
        <v>2.04</v>
      </c>
      <c r="B9" s="78" t="s">
        <v>14</v>
      </c>
      <c r="C9" s="76" t="str">
        <f>'WRA Worksheet'!C9</f>
        <v>y</v>
      </c>
      <c r="D9" s="82">
        <f>'WRA Worksheet'!D9</f>
        <v>1</v>
      </c>
    </row>
    <row r="10" spans="1:4" ht="30" x14ac:dyDescent="0.25">
      <c r="A10" s="74">
        <v>2.0499999999999998</v>
      </c>
      <c r="B10" s="75" t="s">
        <v>15</v>
      </c>
      <c r="C10" s="79" t="str">
        <f>'WRA Worksheet'!C10</f>
        <v>y</v>
      </c>
      <c r="D10" s="83"/>
    </row>
    <row r="11" spans="1:4" x14ac:dyDescent="0.25">
      <c r="A11" s="74">
        <v>3.01</v>
      </c>
      <c r="B11" s="75" t="s">
        <v>16</v>
      </c>
      <c r="C11" s="76" t="str">
        <f>'WRA Worksheet'!C11</f>
        <v>y</v>
      </c>
      <c r="D11" s="82">
        <f>'WRA Worksheet'!D11</f>
        <v>2</v>
      </c>
    </row>
    <row r="12" spans="1:4" x14ac:dyDescent="0.25">
      <c r="A12" s="74">
        <v>3.02</v>
      </c>
      <c r="B12" s="75" t="s">
        <v>17</v>
      </c>
      <c r="C12" s="76" t="str">
        <f>'WRA Worksheet'!C12</f>
        <v>n</v>
      </c>
      <c r="D12" s="82">
        <f>'WRA Worksheet'!D12</f>
        <v>0</v>
      </c>
    </row>
    <row r="13" spans="1:4" x14ac:dyDescent="0.25">
      <c r="A13" s="74">
        <v>3.03</v>
      </c>
      <c r="B13" s="75" t="s">
        <v>18</v>
      </c>
      <c r="C13" s="76" t="str">
        <f>'WRA Worksheet'!C13</f>
        <v>n</v>
      </c>
      <c r="D13" s="82">
        <f>'WRA Worksheet'!D13</f>
        <v>0</v>
      </c>
    </row>
    <row r="14" spans="1:4" x14ac:dyDescent="0.25">
      <c r="A14" s="74">
        <v>3.04</v>
      </c>
      <c r="B14" s="75" t="s">
        <v>19</v>
      </c>
      <c r="C14" s="76" t="str">
        <f>'WRA Worksheet'!C14</f>
        <v>n</v>
      </c>
      <c r="D14" s="82">
        <f>'WRA Worksheet'!D14</f>
        <v>0</v>
      </c>
    </row>
    <row r="15" spans="1:4" x14ac:dyDescent="0.25">
      <c r="A15" s="74">
        <v>3.05</v>
      </c>
      <c r="B15" s="75" t="s">
        <v>20</v>
      </c>
      <c r="C15" s="76" t="str">
        <f>'WRA Worksheet'!C15</f>
        <v>y</v>
      </c>
      <c r="D15" s="82">
        <f>'WRA Worksheet'!D15</f>
        <v>2</v>
      </c>
    </row>
    <row r="16" spans="1:4" x14ac:dyDescent="0.25">
      <c r="A16" s="74">
        <v>4.01</v>
      </c>
      <c r="B16" s="75" t="s">
        <v>21</v>
      </c>
      <c r="C16" s="76" t="str">
        <f>'WRA Worksheet'!C16</f>
        <v>n</v>
      </c>
      <c r="D16" s="82">
        <f>'WRA Worksheet'!D16</f>
        <v>0</v>
      </c>
    </row>
    <row r="17" spans="1:4" x14ac:dyDescent="0.25">
      <c r="A17" s="74">
        <v>4.0199999999999996</v>
      </c>
      <c r="B17" s="75" t="s">
        <v>22</v>
      </c>
      <c r="C17" s="76" t="str">
        <f>'WRA Worksheet'!C17</f>
        <v>?</v>
      </c>
      <c r="D17" s="82" t="str">
        <f>'WRA Worksheet'!D17</f>
        <v xml:space="preserve"> </v>
      </c>
    </row>
    <row r="18" spans="1:4" x14ac:dyDescent="0.25">
      <c r="A18" s="74">
        <v>4.03</v>
      </c>
      <c r="B18" s="75" t="s">
        <v>23</v>
      </c>
      <c r="C18" s="76" t="str">
        <f>'WRA Worksheet'!C18</f>
        <v>n</v>
      </c>
      <c r="D18" s="82">
        <f>'WRA Worksheet'!D18</f>
        <v>0</v>
      </c>
    </row>
    <row r="19" spans="1:4" x14ac:dyDescent="0.25">
      <c r="A19" s="74">
        <v>4.04</v>
      </c>
      <c r="B19" s="75" t="s">
        <v>24</v>
      </c>
      <c r="C19" s="76" t="str">
        <f>'WRA Worksheet'!C19</f>
        <v>n</v>
      </c>
      <c r="D19" s="82">
        <f>'WRA Worksheet'!D19</f>
        <v>-1</v>
      </c>
    </row>
    <row r="20" spans="1:4" x14ac:dyDescent="0.25">
      <c r="A20" s="74">
        <v>4.05</v>
      </c>
      <c r="B20" s="75" t="s">
        <v>25</v>
      </c>
      <c r="C20" s="76" t="str">
        <f>'WRA Worksheet'!C20</f>
        <v>?</v>
      </c>
      <c r="D20" s="82" t="str">
        <f>'WRA Worksheet'!D20</f>
        <v xml:space="preserve"> </v>
      </c>
    </row>
    <row r="21" spans="1:4" x14ac:dyDescent="0.25">
      <c r="A21" s="74">
        <v>4.0599999999999996</v>
      </c>
      <c r="B21" s="75" t="s">
        <v>26</v>
      </c>
      <c r="C21" s="76" t="str">
        <f>'WRA Worksheet'!C21</f>
        <v>y</v>
      </c>
      <c r="D21" s="82">
        <f>'WRA Worksheet'!D21</f>
        <v>1</v>
      </c>
    </row>
    <row r="22" spans="1:4" x14ac:dyDescent="0.25">
      <c r="A22" s="74">
        <v>4.07</v>
      </c>
      <c r="B22" s="75" t="s">
        <v>27</v>
      </c>
      <c r="C22" s="76" t="str">
        <f>'WRA Worksheet'!C22</f>
        <v>?</v>
      </c>
      <c r="D22" s="82" t="str">
        <f>'WRA Worksheet'!D22</f>
        <v xml:space="preserve"> </v>
      </c>
    </row>
    <row r="23" spans="1:4" x14ac:dyDescent="0.25">
      <c r="A23" s="74">
        <v>4.08</v>
      </c>
      <c r="B23" s="75" t="s">
        <v>28</v>
      </c>
      <c r="C23" s="76" t="str">
        <f>'WRA Worksheet'!C23</f>
        <v>y</v>
      </c>
      <c r="D23" s="82">
        <f>'WRA Worksheet'!D23</f>
        <v>1</v>
      </c>
    </row>
    <row r="24" spans="1:4" x14ac:dyDescent="0.25">
      <c r="A24" s="74">
        <v>4.09</v>
      </c>
      <c r="B24" s="75" t="s">
        <v>29</v>
      </c>
      <c r="C24" s="76" t="str">
        <f>'WRA Worksheet'!C24</f>
        <v>n</v>
      </c>
      <c r="D24" s="82">
        <f>'WRA Worksheet'!D24</f>
        <v>0</v>
      </c>
    </row>
    <row r="25" spans="1:4" ht="45" x14ac:dyDescent="0.25">
      <c r="A25" s="74">
        <v>4.0999999999999996</v>
      </c>
      <c r="B25" s="80" t="s">
        <v>30</v>
      </c>
      <c r="C25" s="76" t="str">
        <f>'WRA Worksheet'!C25</f>
        <v>n</v>
      </c>
      <c r="D25" s="82">
        <f>'WRA Worksheet'!D25</f>
        <v>0</v>
      </c>
    </row>
    <row r="26" spans="1:4" x14ac:dyDescent="0.25">
      <c r="A26" s="74">
        <v>4.1100000000000003</v>
      </c>
      <c r="B26" s="75" t="s">
        <v>31</v>
      </c>
      <c r="C26" s="76" t="str">
        <f>'WRA Worksheet'!C26</f>
        <v>n</v>
      </c>
      <c r="D26" s="82">
        <f>'WRA Worksheet'!D26</f>
        <v>0</v>
      </c>
    </row>
    <row r="27" spans="1:4" x14ac:dyDescent="0.25">
      <c r="A27" s="74">
        <v>4.12</v>
      </c>
      <c r="B27" s="75" t="s">
        <v>32</v>
      </c>
      <c r="C27" s="76" t="str">
        <f>'WRA Worksheet'!C27</f>
        <v>n</v>
      </c>
      <c r="D27" s="82">
        <f>'WRA Worksheet'!D27</f>
        <v>0</v>
      </c>
    </row>
    <row r="28" spans="1:4" x14ac:dyDescent="0.25">
      <c r="A28" s="74">
        <v>5.01</v>
      </c>
      <c r="B28" s="75" t="s">
        <v>33</v>
      </c>
      <c r="C28" s="76" t="str">
        <f>'WRA Worksheet'!C28</f>
        <v>n</v>
      </c>
      <c r="D28" s="82">
        <f>'WRA Worksheet'!D28</f>
        <v>0</v>
      </c>
    </row>
    <row r="29" spans="1:4" x14ac:dyDescent="0.25">
      <c r="A29" s="74">
        <v>5.0199999999999996</v>
      </c>
      <c r="B29" s="75" t="s">
        <v>34</v>
      </c>
      <c r="C29" s="76" t="str">
        <f>'WRA Worksheet'!C29</f>
        <v>n</v>
      </c>
      <c r="D29" s="82">
        <f>'WRA Worksheet'!D29</f>
        <v>0</v>
      </c>
    </row>
    <row r="30" spans="1:4" x14ac:dyDescent="0.25">
      <c r="A30" s="74">
        <v>5.03</v>
      </c>
      <c r="B30" s="75" t="s">
        <v>35</v>
      </c>
      <c r="C30" s="76" t="str">
        <f>'WRA Worksheet'!C30</f>
        <v>n</v>
      </c>
      <c r="D30" s="82">
        <f>'WRA Worksheet'!D30</f>
        <v>0</v>
      </c>
    </row>
    <row r="31" spans="1:4" x14ac:dyDescent="0.25">
      <c r="A31" s="74">
        <v>5.04</v>
      </c>
      <c r="B31" s="75" t="s">
        <v>36</v>
      </c>
      <c r="C31" s="76" t="str">
        <f>'WRA Worksheet'!C31</f>
        <v>n</v>
      </c>
      <c r="D31" s="82">
        <f>'WRA Worksheet'!D31</f>
        <v>0</v>
      </c>
    </row>
    <row r="32" spans="1:4" x14ac:dyDescent="0.25">
      <c r="A32" s="74">
        <v>6.01</v>
      </c>
      <c r="B32" s="75" t="s">
        <v>37</v>
      </c>
      <c r="C32" s="76" t="str">
        <f>'WRA Worksheet'!C32</f>
        <v>n</v>
      </c>
      <c r="D32" s="82">
        <f>'WRA Worksheet'!D32</f>
        <v>0</v>
      </c>
    </row>
    <row r="33" spans="1:4" x14ac:dyDescent="0.25">
      <c r="A33" s="74">
        <v>6.02</v>
      </c>
      <c r="B33" s="75" t="s">
        <v>38</v>
      </c>
      <c r="C33" s="76" t="str">
        <f>'WRA Worksheet'!C33</f>
        <v>y</v>
      </c>
      <c r="D33" s="82">
        <f>'WRA Worksheet'!D33</f>
        <v>1</v>
      </c>
    </row>
    <row r="34" spans="1:4" x14ac:dyDescent="0.25">
      <c r="A34" s="74">
        <v>6.03</v>
      </c>
      <c r="B34" s="75" t="s">
        <v>39</v>
      </c>
      <c r="C34" s="76" t="str">
        <f>'WRA Worksheet'!C34</f>
        <v>y</v>
      </c>
      <c r="D34" s="82">
        <f>'WRA Worksheet'!D34</f>
        <v>1</v>
      </c>
    </row>
    <row r="35" spans="1:4" x14ac:dyDescent="0.25">
      <c r="A35" s="74">
        <v>6.04</v>
      </c>
      <c r="B35" s="75" t="s">
        <v>40</v>
      </c>
      <c r="C35" s="76" t="str">
        <f>'WRA Worksheet'!C35</f>
        <v>?</v>
      </c>
      <c r="D35" s="82" t="str">
        <f>'WRA Worksheet'!D35</f>
        <v xml:space="preserve"> </v>
      </c>
    </row>
    <row r="36" spans="1:4" x14ac:dyDescent="0.25">
      <c r="A36" s="74">
        <v>6.05</v>
      </c>
      <c r="B36" s="75" t="s">
        <v>41</v>
      </c>
      <c r="C36" s="76" t="str">
        <f>'WRA Worksheet'!C36</f>
        <v>n</v>
      </c>
      <c r="D36" s="82">
        <f>'WRA Worksheet'!D36</f>
        <v>0</v>
      </c>
    </row>
    <row r="37" spans="1:4" x14ac:dyDescent="0.25">
      <c r="A37" s="74">
        <v>6.06</v>
      </c>
      <c r="B37" s="75" t="s">
        <v>42</v>
      </c>
      <c r="C37" s="76" t="str">
        <f>'WRA Worksheet'!C37</f>
        <v>n</v>
      </c>
      <c r="D37" s="82">
        <f>'WRA Worksheet'!D37</f>
        <v>-1</v>
      </c>
    </row>
    <row r="38" spans="1:4" x14ac:dyDescent="0.25">
      <c r="A38" s="74">
        <v>6.07</v>
      </c>
      <c r="B38" s="75" t="s">
        <v>43</v>
      </c>
      <c r="C38" s="81" t="str">
        <f>'WRA Worksheet'!C38</f>
        <v>4 or more</v>
      </c>
      <c r="D38" s="82">
        <f>'WRA Worksheet'!D38</f>
        <v>-1</v>
      </c>
    </row>
    <row r="39" spans="1:4" ht="30" x14ac:dyDescent="0.25">
      <c r="A39" s="74">
        <v>7.01</v>
      </c>
      <c r="B39" s="75" t="s">
        <v>44</v>
      </c>
      <c r="C39" s="76" t="str">
        <f>'WRA Worksheet'!C39</f>
        <v>n</v>
      </c>
      <c r="D39" s="82">
        <f>'WRA Worksheet'!D39</f>
        <v>-1</v>
      </c>
    </row>
    <row r="40" spans="1:4" x14ac:dyDescent="0.25">
      <c r="A40" s="74">
        <v>7.02</v>
      </c>
      <c r="B40" s="75" t="s">
        <v>45</v>
      </c>
      <c r="C40" s="76" t="str">
        <f>'WRA Worksheet'!C40</f>
        <v>y</v>
      </c>
      <c r="D40" s="82">
        <f>'WRA Worksheet'!D40</f>
        <v>1</v>
      </c>
    </row>
    <row r="41" spans="1:4" x14ac:dyDescent="0.25">
      <c r="A41" s="74">
        <v>7.03</v>
      </c>
      <c r="B41" s="75" t="s">
        <v>46</v>
      </c>
      <c r="C41" s="76" t="str">
        <f>'WRA Worksheet'!C41</f>
        <v>n</v>
      </c>
      <c r="D41" s="82">
        <f>'WRA Worksheet'!D41</f>
        <v>-1</v>
      </c>
    </row>
    <row r="42" spans="1:4" x14ac:dyDescent="0.25">
      <c r="A42" s="74">
        <v>7.04</v>
      </c>
      <c r="B42" s="75" t="s">
        <v>47</v>
      </c>
      <c r="C42" s="76" t="str">
        <f>'WRA Worksheet'!C42</f>
        <v>n</v>
      </c>
      <c r="D42" s="82">
        <f>'WRA Worksheet'!D42</f>
        <v>-1</v>
      </c>
    </row>
    <row r="43" spans="1:4" x14ac:dyDescent="0.25">
      <c r="A43" s="74">
        <v>7.05</v>
      </c>
      <c r="B43" s="75" t="s">
        <v>48</v>
      </c>
      <c r="C43" s="76" t="str">
        <f>'WRA Worksheet'!C43</f>
        <v>?</v>
      </c>
      <c r="D43" s="82" t="str">
        <f>'WRA Worksheet'!D43</f>
        <v xml:space="preserve"> </v>
      </c>
    </row>
    <row r="44" spans="1:4" x14ac:dyDescent="0.25">
      <c r="A44" s="74">
        <v>7.06</v>
      </c>
      <c r="B44" s="75" t="s">
        <v>49</v>
      </c>
      <c r="C44" s="76" t="str">
        <f>'WRA Worksheet'!C44</f>
        <v>n</v>
      </c>
      <c r="D44" s="82">
        <f>'WRA Worksheet'!D44</f>
        <v>-1</v>
      </c>
    </row>
    <row r="45" spans="1:4" x14ac:dyDescent="0.25">
      <c r="A45" s="74">
        <v>7.07</v>
      </c>
      <c r="B45" s="75" t="s">
        <v>50</v>
      </c>
      <c r="C45" s="76" t="str">
        <f>'WRA Worksheet'!C45</f>
        <v>?</v>
      </c>
      <c r="D45" s="82" t="str">
        <f>'WRA Worksheet'!D45</f>
        <v xml:space="preserve"> </v>
      </c>
    </row>
    <row r="46" spans="1:4" x14ac:dyDescent="0.25">
      <c r="A46" s="74">
        <v>7.08</v>
      </c>
      <c r="B46" s="75" t="s">
        <v>51</v>
      </c>
      <c r="C46" s="76" t="str">
        <f>'WRA Worksheet'!C46</f>
        <v>n</v>
      </c>
      <c r="D46" s="82">
        <f>'WRA Worksheet'!D46</f>
        <v>-1</v>
      </c>
    </row>
    <row r="47" spans="1:4" x14ac:dyDescent="0.25">
      <c r="A47" s="74">
        <v>8.01</v>
      </c>
      <c r="B47" s="75" t="s">
        <v>52</v>
      </c>
      <c r="C47" s="76" t="str">
        <f>'WRA Worksheet'!C47</f>
        <v>n</v>
      </c>
      <c r="D47" s="82">
        <f>'WRA Worksheet'!D47</f>
        <v>-1</v>
      </c>
    </row>
    <row r="48" spans="1:4" x14ac:dyDescent="0.25">
      <c r="A48" s="74">
        <v>8.02</v>
      </c>
      <c r="B48" s="75" t="s">
        <v>53</v>
      </c>
      <c r="C48" s="76" t="str">
        <f>'WRA Worksheet'!C48</f>
        <v>n</v>
      </c>
      <c r="D48" s="82">
        <f>'WRA Worksheet'!D48</f>
        <v>-1</v>
      </c>
    </row>
    <row r="49" spans="1:4" x14ac:dyDescent="0.25">
      <c r="A49" s="74">
        <v>8.0299999999999994</v>
      </c>
      <c r="B49" s="75" t="s">
        <v>54</v>
      </c>
      <c r="C49" s="76" t="str">
        <f>'WRA Worksheet'!C49</f>
        <v>y</v>
      </c>
      <c r="D49" s="82">
        <f>'WRA Worksheet'!D49</f>
        <v>-1</v>
      </c>
    </row>
    <row r="50" spans="1:4" x14ac:dyDescent="0.25">
      <c r="A50" s="74">
        <v>8.0399999999999991</v>
      </c>
      <c r="B50" s="75" t="s">
        <v>55</v>
      </c>
      <c r="C50" s="76" t="str">
        <f>'WRA Worksheet'!C50</f>
        <v>?</v>
      </c>
      <c r="D50" s="82" t="str">
        <f>'WRA Worksheet'!D50</f>
        <v xml:space="preserve"> </v>
      </c>
    </row>
    <row r="51" spans="1:4" x14ac:dyDescent="0.25">
      <c r="A51" s="74">
        <v>8.0500000000000007</v>
      </c>
      <c r="B51" s="67" t="s">
        <v>56</v>
      </c>
      <c r="C51" s="76" t="str">
        <f>'WRA Worksheet'!C51</f>
        <v>?</v>
      </c>
      <c r="D51" s="82" t="str">
        <f>'WRA Worksheet'!D51</f>
        <v xml:space="preserve"> </v>
      </c>
    </row>
    <row r="52" spans="1:4" x14ac:dyDescent="0.25">
      <c r="A52" s="31"/>
      <c r="B52" s="32" t="s">
        <v>57</v>
      </c>
      <c r="C52" s="152">
        <f>'WRA Worksheet'!D53</f>
        <v>-1</v>
      </c>
      <c r="D52" s="152"/>
    </row>
    <row r="53" spans="1:4" x14ac:dyDescent="0.25">
      <c r="A53" s="33"/>
      <c r="B53" s="34" t="s">
        <v>109</v>
      </c>
      <c r="C53" s="152" t="str" cm="1">
        <f t="array" ref="C53">IF(OR('WRA Worksheet'!C71:D71="yes", 'WRA Worksheet'!C72:D72="yes", 'WRA Worksheet'!C73:D73="yes"),"yes","no")</f>
        <v>no</v>
      </c>
      <c r="D53" s="152"/>
    </row>
    <row r="54" spans="1:4" x14ac:dyDescent="0.25">
      <c r="A54" s="33"/>
      <c r="B54" s="34" t="s">
        <v>110</v>
      </c>
      <c r="C54" s="152" t="str">
        <f>IF(C53="yes", 'WRA Worksheet'!C74, 'WRA Worksheet'!D54)</f>
        <v>accept</v>
      </c>
      <c r="D54" s="152"/>
    </row>
    <row r="55" spans="1:4" ht="15.75" thickBot="1" x14ac:dyDescent="0.3">
      <c r="A55" s="35"/>
      <c r="B55" s="36"/>
      <c r="C55" s="36"/>
      <c r="D55" s="37"/>
    </row>
    <row r="56" spans="1:4" ht="39.75" thickTop="1" x14ac:dyDescent="0.25">
      <c r="A56" s="38" t="s">
        <v>111</v>
      </c>
      <c r="B56" s="39" t="s">
        <v>112</v>
      </c>
      <c r="C56" s="40" t="s">
        <v>61</v>
      </c>
      <c r="D56" s="37"/>
    </row>
    <row r="57" spans="1:4" x14ac:dyDescent="0.25">
      <c r="A57" s="41" t="s">
        <v>62</v>
      </c>
      <c r="B57" s="42">
        <f>'WRA Worksheet'!C57</f>
        <v>11</v>
      </c>
      <c r="C57" s="43" t="str">
        <f>IF(B57&gt;=2,"yes","no")</f>
        <v>yes</v>
      </c>
      <c r="D57" s="37"/>
    </row>
    <row r="58" spans="1:4" x14ac:dyDescent="0.25">
      <c r="A58" s="41" t="s">
        <v>63</v>
      </c>
      <c r="B58" s="42">
        <f>'WRA Worksheet'!C58</f>
        <v>9</v>
      </c>
      <c r="C58" s="43" t="str">
        <f>IF(B58&gt;=2,"yes","no")</f>
        <v>yes</v>
      </c>
      <c r="D58" s="37"/>
    </row>
    <row r="59" spans="1:4" x14ac:dyDescent="0.25">
      <c r="A59" s="41" t="s">
        <v>64</v>
      </c>
      <c r="B59" s="42">
        <f>'WRA Worksheet'!C59</f>
        <v>18</v>
      </c>
      <c r="C59" s="43" t="str">
        <f>IF(B59&gt;=6,"yes","no")</f>
        <v>yes</v>
      </c>
      <c r="D59" s="37"/>
    </row>
    <row r="60" spans="1:4" ht="15.75" thickBot="1" x14ac:dyDescent="0.3">
      <c r="A60" s="44" t="s">
        <v>65</v>
      </c>
      <c r="B60" s="45">
        <f>'WRA Worksheet'!C60</f>
        <v>38</v>
      </c>
      <c r="C60" s="46" t="str">
        <f>IF(C57="no","no",IF(C58="no","no",IF(C59="no","no","yes")))</f>
        <v>yes</v>
      </c>
      <c r="D60" s="37"/>
    </row>
    <row r="61" spans="1:4" ht="15.75" thickTop="1" x14ac:dyDescent="0.25"/>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defaultColWidth="8.85546875" defaultRowHeight="15" x14ac:dyDescent="0.25"/>
  <cols>
    <col min="1" max="1" width="5" customWidth="1"/>
    <col min="2" max="3" width="49.42578125" customWidth="1"/>
  </cols>
  <sheetData>
    <row r="1" spans="1:3" ht="28.5" customHeight="1" x14ac:dyDescent="0.25">
      <c r="A1" s="47"/>
      <c r="B1" s="48" t="s">
        <v>6</v>
      </c>
      <c r="C1" s="49" t="s">
        <v>7</v>
      </c>
    </row>
    <row r="2" spans="1:3" x14ac:dyDescent="0.25">
      <c r="A2" s="30">
        <v>1.01</v>
      </c>
      <c r="B2" s="50" t="str" cm="1">
        <f t="array" ref="B2:C50">'WRA Worksheet'!F3:G51</f>
        <v>No evidence</v>
      </c>
      <c r="C2" s="51">
        <v>0</v>
      </c>
    </row>
    <row r="3" spans="1:3" x14ac:dyDescent="0.25">
      <c r="A3" s="30">
        <v>1.02</v>
      </c>
      <c r="B3" s="50">
        <v>0</v>
      </c>
      <c r="C3" s="50">
        <v>0</v>
      </c>
    </row>
    <row r="4" spans="1:3" x14ac:dyDescent="0.25">
      <c r="A4" s="30">
        <v>1.03</v>
      </c>
      <c r="B4" s="50">
        <v>0</v>
      </c>
      <c r="C4" s="50">
        <v>0</v>
      </c>
    </row>
    <row r="5" spans="1:3" ht="30" x14ac:dyDescent="0.25">
      <c r="A5" s="30">
        <v>2.0099999999999998</v>
      </c>
      <c r="B5" s="52" t="str">
        <v>Not enough points to run climate suitability models. Native to SE Australia and introduced to the Iberian peninsula and New Zealand; arease of some climate suitability (1) (2). Noted to be suitable for hardiness zone 8 (3) to 11 (4)</v>
      </c>
      <c r="C5" s="53" t="str">
        <v>[1] https://www.gbif.org/occurrence/map?taxon_key=3176336 [2] https://powo.science.kew.org/taxon/urn:lsid:ipni.org:names:593164-1 [3] https://www.treesandshrubsonline.org/articles/eucalyptus/eucalyptus-nitens/ [4] https://dendro.cnre.vt.edu/dendrology/syllabus/factsheet.cfm?ID=932</v>
      </c>
    </row>
    <row r="6" spans="1:3" x14ac:dyDescent="0.25">
      <c r="A6" s="30">
        <v>2.02</v>
      </c>
      <c r="B6" s="53" t="str">
        <v xml:space="preserve">Not enough points to run climate suitability models. </v>
      </c>
      <c r="C6" s="54">
        <v>0</v>
      </c>
    </row>
    <row r="7" spans="1:3" x14ac:dyDescent="0.25">
      <c r="A7" s="30">
        <v>2.0299999999999998</v>
      </c>
      <c r="B7" s="54" t="str">
        <v>No evidence. Occurences limited to localized regions (1)</v>
      </c>
      <c r="C7" s="53" t="str">
        <v>[1] https://www.gbif.org/occurrence/map?taxon_key=3176336</v>
      </c>
    </row>
    <row r="8" spans="1:3" x14ac:dyDescent="0.25">
      <c r="A8" s="30">
        <v>2.04</v>
      </c>
      <c r="B8" s="51" t="str">
        <v>1. Optimal annual rainfall: 900 - 1750 mm (35.4 - 69.9 in); Absolute annual rainfall: 750 - 2000 mm (29.5 - 78.7 in). 2. Mean annual rainfall: 750 - 1750 mm ( 29.5 - 69.9 in).</v>
      </c>
      <c r="C8" s="51" t="str">
        <v>1. Ecocrop . Copyright 1993-2007. Food and Agriculture Organization of the United Nations. Web. 30 January 2012. http://ecocrop.fao.org/ecocrop/srv/en/home. 2. Orwa, C.A. et al. 2009. Agroforestree Database: a tree reference and selection guide version 4.0 (http://www.worldagroforestry.org/sites/treedbs/treedata bases.asp [http://www.worldagroforestry.org/af/treedb/AFTPDFS/Eu calyptus_urophylla.pdf]).</v>
      </c>
    </row>
    <row r="9" spans="1:3" ht="75" x14ac:dyDescent="0.25">
      <c r="A9" s="30">
        <v>2.0499999999999998</v>
      </c>
      <c r="B9" s="51" t="str">
        <v>1.a. Forestry Commission Scotland (FCS) is in the process of establishing 6 energy forestry trials that will include Eucalyptus nitens. 1.b. The UK Department of Energy and Climate Change (DECC) are funding Forest Research to test the same species as in the FCS trials and undertake larger scal planting of E. nitens at 6 sites in England. 2. E. nitens was introduced to South Africa in 1926 (Poynton, 1979). 3. E. nitens is exotic to the island (Tasmania) as it is native only to continental Australia (Pederick 1979). 4. Exotic : Argentina, Brazil, Chile, India, New Zealand, South Africa, UK, US, Zimbabwe.</v>
      </c>
      <c r="C9" s="53" t="str">
        <v>1.a-b. Anonymous. October 2010. Scotland, Forestry Commission. Interim Guidance on the Grant Aiding and Planting of Eucalypts in Scotland. Accessed: 18 January 2012. http://www.forestry.gov.uk/pdf/InterimEucalyptusGuidanc e.pdf/$FILE/InterimEucalyptusGuidance.pdf. 2. Purnell, R.C. &amp; J.E. Lundquist. 1986. Provenance variation of Eucalyptus nitens on the Eastern Transvaal Highveld in South Africa. South African Forestry Journal , 138(1): 23-31. 3. Barbour, R.C. et al. 2003. Gene flow between introduced and native Eucalyptus species: exitic hybrids are establishing in the wild. Australian Journal of Botany , 51(4): 429-439. 4. Orwa, C.A. et al. 2009. Agroforestree Database: a tree reference and selection guide version 4.0 (http://www.worldagroforestry.org/sites/treedbs/treedata bases.asp</v>
      </c>
    </row>
    <row r="10" spans="1:3" x14ac:dyDescent="0.25">
      <c r="A10" s="30">
        <v>3.01</v>
      </c>
      <c r="B10" s="51" t="str">
        <v>1. Has naturalized in New Zealand but has not been determined if the species is naturalized or is just a casual resident in South Africa where is has been planted extensively.</v>
      </c>
      <c r="C10" s="53" t="str">
        <v>1. Simberloff, D. and M. Rejmánek, ed. Encyclopedia of Biological Invasions. Berkeley: University of California Press, 2011.</v>
      </c>
    </row>
    <row r="11" spans="1:3" ht="75" x14ac:dyDescent="0.25">
      <c r="A11" s="30">
        <v>3.02</v>
      </c>
      <c r="B11" s="50" t="str">
        <v>No evidence</v>
      </c>
      <c r="C11" s="53">
        <v>0</v>
      </c>
    </row>
    <row r="12" spans="1:3" x14ac:dyDescent="0.25">
      <c r="A12" s="30">
        <v>3.03</v>
      </c>
      <c r="B12" s="50" t="str">
        <v>No evidence</v>
      </c>
      <c r="C12" s="53">
        <v>0</v>
      </c>
    </row>
    <row r="13" spans="1:3" x14ac:dyDescent="0.25">
      <c r="A13" s="30">
        <v>3.04</v>
      </c>
      <c r="B13" s="51" t="str">
        <v>No evidence</v>
      </c>
      <c r="C13" s="53">
        <v>0</v>
      </c>
    </row>
    <row r="14" spans="1:3" x14ac:dyDescent="0.25">
      <c r="A14" s="30">
        <v>3.05</v>
      </c>
      <c r="B14" s="51" t="str">
        <v>1. The following eucalypts are considered principal weeds in Australia (principal weed in this context is ranked according to the importance of the weed and is usually referring to about the five most troublesome species for the crop): E. cambageana, E. ferruginea, E. gracilis, E. marginata, E. miniata, E. pilularis, E. populnea, E. tetradonta</v>
      </c>
      <c r="C14" s="53" t="str">
        <v>1. Holm, L. et al. A Geographical Atlas of World Weeds. John Wiley and Sons, New York. 1979.</v>
      </c>
    </row>
    <row r="15" spans="1:3" x14ac:dyDescent="0.25">
      <c r="A15" s="30">
        <v>4.01</v>
      </c>
      <c r="B15" s="50" t="str">
        <v>No evidence</v>
      </c>
      <c r="C15" s="55">
        <v>0</v>
      </c>
    </row>
    <row r="16" spans="1:3" x14ac:dyDescent="0.25">
      <c r="A16" s="30">
        <v>4.0199999999999996</v>
      </c>
      <c r="B16" s="51" t="str">
        <v>1. It is likely that most Eucalypts are allelopathic-having the potential to suppress understory plants through chemical inhibitors that leach into the soil. 2. There are many reports in global literature of toxic inhibition of germination and growth of other plant species (allelopathic effects), which inhibits the growth of an understory. 3. Concerns expressed about suppression of ground vegetation due to possible allelopathic effects. Allelopathic effects are widely reported and these reports are largely based on laboratory bioassays. If not chemical inhibition then at least accumulation of dead material of the floor of eucalypt plantations hinders regeneration of native species.</v>
      </c>
      <c r="C16" s="51" t="str">
        <v>1. Anonymous. 2009. "Focus on Eucalypts." SAPIA NEWS No. 12 . ARC-Plant Protection Research Institute, South Africa. 2. Anonymous. October 2010. Scotland, Forestry Commission. Interim Guidance on the Grant Aiding and Planting of Eucalypts in Scotland. Accessed: 18 January 2012. 3. Rejmánek, M. &amp; D.M. Richardson. 2011. Eucalypts (203-209). In D. Simberloff &amp; M. Rejmánek, eds. Encyclopedia of Biological Invasions. Berkeley: University of California Press.</v>
      </c>
    </row>
    <row r="17" spans="1:3" x14ac:dyDescent="0.25">
      <c r="A17" s="30">
        <v>4.03</v>
      </c>
      <c r="B17" s="51" t="str">
        <v>No evidence</v>
      </c>
      <c r="C17" s="51">
        <v>0</v>
      </c>
    </row>
    <row r="18" spans="1:3" x14ac:dyDescent="0.25">
      <c r="A18" s="30">
        <v>4.04</v>
      </c>
      <c r="B18" s="51" t="str">
        <v>1. Commercial E. nitens tree seedling damage is attributed to three native species: red-bellied pademelon (Thylogale billardierii ), red-necked wallaby (Macropus rufogriseus rufogriseus), common brushtail possum (Trichosurus vulpecula fuliginosus) and to the introduced European rabbit (Oryctolagus cuniculus) (Gilbert 1967; Cremer 1969; Statham 1983; O'Reilly &amp; McArthur 1997; Bulinski &amp; McArthur 2000). 2. The juvenile leaves are unpalatable to the Australian oppossums that in New Zealand eat the foliage.</v>
      </c>
      <c r="C18" s="51" t="str">
        <v>1. le Mar, K. &amp; C. McArthur. 2005. Interactions between herbivores, vegetation and eucalypt tree seedlings in a plantation forestry environment. Australian Forestry , 68(4): 281-290. 2. Orwa, C.A. et al. 2009. Agroforestree Database: a tree reference and selection guide version 4.0 (http://www.worldagroforestry.org/sites/treedbs/treedata bases.asp [http://www.worldagroforestry.org/af/treedb/AFTPDFS/Eu calyptus_urophylla.pdf]).</v>
      </c>
    </row>
    <row r="19" spans="1:3" x14ac:dyDescent="0.25">
      <c r="A19" s="30">
        <v>4.05</v>
      </c>
      <c r="B19" s="51" t="str">
        <v>1. It has been suggested that a toxin caused by Eucalyptus nitens leaves has been found in a Tasmanian river that is used for drinking water. A study conducted by Tasmanian local GP, Dr. Alison Bleaney and Sydney scientist, Dr. Marcus Scammell, found that water samples from George River were toxic to water fleas, oyster larvae, and sea urchins. University of New South Wales environmental toxicologist Christian Khalil said whatever agent was in the water was 100 per cent toxic to human skin, liver and lung cells as well, although the extent of the impact on the entire body is unknown. New Zealand ecotoxicologist Chris Hickey reviewed and repeated the tests using foam from the river, including from a site near the drinking water intake for the town of St Helens. He found the foam toxic to mussel larvae. A Tasmanian government investigation came to the same conclusion but have concluded that it is not an issue since it's naturally occurring. 2. A motion for senate investigation enacted by Senator Bob Brown on the toxicity of the George River in north-east Tasmania with reference to Eucalyptus nitens plantations and its possible impacts of leacheate; impacts on the toxicity to human health and wildlife; previous investigations into the toxicity of George River; breeding and/or genetic modifications of plantation trees; current breeding programs; mitigation measures; any related topics. However, not enough evidence to state this is causing widespread poisoning of animals.</v>
      </c>
      <c r="C19" s="51" t="str">
        <v>1. Denholm, Matthew. "Toxic water linked to forestry trees." The Australian . News Limited, 22 February 2010. Web. 31 January 2012. 2. Australia. Parliament of Australia, Authority of the Senate. Rural and Regional Affairs and Transport References Committee. The Senate Committees. 25 February 2010. 31 January 2012. http://parlinfo.aph.gov.au/parlInfo/search/display/display. w3p;query=Id%3A%22chamber%2Fhansards%2F2010-02- 25%2F0050%22.</v>
      </c>
    </row>
    <row r="20" spans="1:3" x14ac:dyDescent="0.25">
      <c r="A20" s="30">
        <v>4.0599999999999996</v>
      </c>
      <c r="B20" s="51" t="str">
        <v>1. The juvenile leaves are unpalatable to many pests, in some cases eve to the leaf-cutting atta ants of Brazil. The pests attack the adult leaves. 2. Insects: Coryphodema tristis (cossid moth, goat moth); Diseases: Botryosphaeria dothidea (Botryosphaeria canker). 3. Teratosphaeria nubilosa is a serious leaf disease pathogen of Eucalyptus spp., including E. nitens, in native and introduced areas.</v>
      </c>
      <c r="C20" s="51" t="str">
        <v>1. Orwa, C.A. et al. 2009. Agroforestree Database: a tree reference and selection guide version 4.0 (http://www.worldagroforestry.org/sites/treedbs/treedata bases.asp [http://www.worldagroforestry.org/af/treedb/AFTPDFS/Eu calyptus_urophylla.pdf]). 2. FAO. 2007. Forest Health &amp; Biosecurity Working Papers Overview of Forest Pests – South Africa. Working Paper FBS/30E, FAO, Rome. 31 January 2012. http://www.fao.org/docrep/012/al019e/al019e00.pdf. 3. Hunter, G.C. et al. 2009. Teratosphaeria nubilosa , a serious leaf disease pathogen of Eucalyptus spp. in native and introduced areas. Molecular Plant Pathology , 10(1): 1-14. Abstract.</v>
      </c>
    </row>
    <row r="21" spans="1:3" x14ac:dyDescent="0.25">
      <c r="A21" s="30">
        <v>4.07</v>
      </c>
      <c r="B21" s="51" t="str">
        <v>1. It has been suggested that a toxin caused by Eucalyptus nitens leaves has been found in a Tasmanian river that is used for drinking water. A study conducted by Tasmanian local GP, Dr. Alison Bleaney and Sydney scientist, Dr. Marcus Scammell, found that water samples from George River were toxic to water fleas, oyster larvae, and sea urchins. University of New South Wales environmental toxicologist Christian Khalil said whatever agent was in the water was 100 per cent toxic to human skin, liver and lung cells as well, although the extent of the impact on the entire body is unknown. New Zealand ecotoxicologist Chris Hickey reviewed and repeated the tests using foam from the river, including from a site near the drinking water intake for the town of St Helens. He found the foam toxic to mussel larvae. A Tasmanian government investigation came to the same conclusion but have concluded that it is not an issue since it's naturally occurring. 2. A motion for senate investigation enacted by Senator Bob Brown on the toxicity of the George River in north-east Tasmania with reference to Eucalyptus nitens plantations and its possible impacts of leacheate; impacts on the toxicity to human health and wildlife; previous investigations into the toxicity of George River; breeding and/or genetic modifications of plantation trees; current breeding programs; mitigation measures; any related topics. However, not enough evidence to state this is causing widespread poisoning of people.</v>
      </c>
      <c r="C21" s="51" t="str">
        <v>1. Denholm, Matthew. "Toxic water linked to forestry trees." The Australian . News Limited, 22 February 2010. Web. 31 January 2012. 2. Australia. Parliament of Australia, Authority of the Senate. Rural and Regional Affairs and Transport References Committee. The Senate Committees. 25 February 2010. 31 January 2012. http://parlinfo.aph.gov.au/parlInfo/search/display/display. w3p;query=Id%3A%22chamber%2Fhansards%2F2010-02- 25%2F0050%22.</v>
      </c>
    </row>
    <row r="22" spans="1:3" x14ac:dyDescent="0.25">
      <c r="A22" s="30">
        <v>4.08</v>
      </c>
      <c r="B22" s="51" t="str">
        <v>1. Eucalypts often are the major source of fuel for fires, but not always. 2. Leaves of eucalypts are relatively slow to breakdown and have a high volatile oil content, which contributes to the severity of fire events in their native Australia. 3. It is very sensitive to fire and is killed even by light wild fire. 4. Accumulated litter in dense stands of eucalypt stands are extremely flammable.</v>
      </c>
      <c r="C22" s="53" t="str">
        <v>1. Gill, A.M. Eucalypts and fires: interdependent or independent? In: Eucalypt ecology: individuals to ecosystems. Ed. J.E. Williams &amp; J. Woinarski. Cambridge, New York: Cambridge University Press, 1997. 2. Anonymous. October 2010. Scotland, Forestry Commission. Interim Guidance on the Grant Aiding and Planting of Eucalypts in Scotland. Accessed: 18 January 2012. http://www.forestry.gov.uk/pdf/InterimEucalyptusGuidanc e.pdf/$FILE/InterimEucalyptusGuidance.pdf. 3. Orwa, C.A. et al. 2009. Agroforestree Database: a tree reference and selection guide version 4.0 (http://www.worldagroforestry.org/sites/treedbs/treedata bases.asp [http://www.worldagroforestry.org/af/treedb/AFTPDFS/Eu calyptus_urophylla.pdf]). 4. Rejmánek, M. &amp; D.M. Richardson. 2011. Eucalypts (203-209). In D. Simberloff &amp; M. Rejmánek, eds. Encyclopedia of Biological Invasions. Berkeley: University of California Press.</v>
      </c>
    </row>
    <row r="23" spans="1:3" x14ac:dyDescent="0.25">
      <c r="A23" s="30">
        <v>4.09</v>
      </c>
      <c r="B23" s="51" t="str">
        <v>1. Exposure: partial shade or partial sun to full sun. 2. Shade-tolerant sub-canopy species are not known.</v>
      </c>
      <c r="C23" s="51" t="str">
        <v>1. "Eucalyptus nitens." horticopia.com . Horticopia, 2011. Web. 13 December 2011. 2. Rejmánek, M. &amp; D.M. Richardson. 2011. Eucalypts (203-209). In D. Simberloff &amp; M. Rejmánek, eds. Encyclopedia of Biological Invasions. Berkeley: University of California Press.</v>
      </c>
    </row>
    <row r="24" spans="1:3" x14ac:dyDescent="0.25">
      <c r="A24" s="30">
        <v>4.0999999999999996</v>
      </c>
      <c r="B24" s="51" t="str">
        <v>1. Will grow in very dry to occasionally wet soil. Suitable soil
is well-drained/loamy, sandy or clay. 2. Best development
on deep loamy soils over clay; substrates include basalt,
granite, schist, shale, and sandstone.</v>
      </c>
      <c r="C24" s="51" t="str">
        <v>1. "Eucalyptus nitens." horticopia.com . Horticopia, 2011. Web. 13 December 2011. 2. Boland, D.J. et al. Forest Trees of Australia . 5th ed. Collingswood, Victoria, Australia: CSIRO, 2006. Print.</v>
      </c>
    </row>
    <row r="25" spans="1:3" x14ac:dyDescent="0.25">
      <c r="A25" s="30">
        <v>4.1100000000000003</v>
      </c>
      <c r="B25" s="51" t="str">
        <v>No evidence</v>
      </c>
      <c r="C25" s="51">
        <v>0</v>
      </c>
    </row>
    <row r="26" spans="1:3" x14ac:dyDescent="0.25">
      <c r="A26" s="30">
        <v>4.12</v>
      </c>
      <c r="B26" s="51" t="str">
        <v>No evidence</v>
      </c>
      <c r="C26" s="51">
        <v>0</v>
      </c>
    </row>
    <row r="27" spans="1:3" x14ac:dyDescent="0.25">
      <c r="A27" s="30">
        <v>5.01</v>
      </c>
      <c r="B27" s="51" t="str">
        <v>No evidence</v>
      </c>
      <c r="C27" s="51">
        <v>0</v>
      </c>
    </row>
    <row r="28" spans="1:3" x14ac:dyDescent="0.25">
      <c r="A28" s="30">
        <v>5.0199999999999996</v>
      </c>
      <c r="B28" s="51" t="str">
        <v>Not of the Poaceae family</v>
      </c>
      <c r="C28" s="51">
        <v>0</v>
      </c>
    </row>
    <row r="29" spans="1:3" x14ac:dyDescent="0.25">
      <c r="A29" s="30">
        <v>5.03</v>
      </c>
      <c r="B29" s="51" t="str">
        <v>No evidence</v>
      </c>
      <c r="C29" s="51">
        <v>0</v>
      </c>
    </row>
    <row r="30" spans="1:3" x14ac:dyDescent="0.25">
      <c r="A30" s="30">
        <v>5.04</v>
      </c>
      <c r="B30" s="51" t="str">
        <v>No evidence</v>
      </c>
      <c r="C30" s="51">
        <v>0</v>
      </c>
    </row>
    <row r="31" spans="1:3" x14ac:dyDescent="0.25">
      <c r="A31" s="30">
        <v>6.01</v>
      </c>
      <c r="B31" s="50" t="str">
        <v>No evidence</v>
      </c>
      <c r="C31" s="51">
        <v>0</v>
      </c>
    </row>
    <row r="32" spans="1:3" x14ac:dyDescent="0.25">
      <c r="A32" s="30">
        <v>6.02</v>
      </c>
      <c r="B32" s="51" t="str">
        <v>1.a. There are approximately 260,000 viable seeds/kg. 1.b. If sufficient seed is available after fire, the regeneration is prolific, and regrowth develops rapidly on the resulting ash bed.</v>
      </c>
      <c r="C32" s="51" t="str">
        <v>1. Orwa, C.A. et al. 2009. Agroforestree Database: a tree reference and selection guide version 4.0 (http://www.worldagroforestry.org/sites/treedbs/treedata bases.asp [http://www.worldagroforestry.org/af/treedb/AFTPDFS/Eu calyptus_urophylla.pdf]).</v>
      </c>
    </row>
    <row r="33" spans="1:3" x14ac:dyDescent="0.25">
      <c r="A33" s="30">
        <v>6.03</v>
      </c>
      <c r="B33" s="51" t="str">
        <v>1.a. Hybrids between plantation-grown E. nitens and the native species E. ovata were previously identified in openpollinated seed from E. ovata (Barbour et al 2002); however, whether these hybrids can establish in the wild was unknown. Presented here is the first evidence that exotic F1 hybrid seedlings, arising from fertilization of native E. ovata by plantation-grown E. nitens pollen, are establishing in the wild. 1.b. Morphological and allozyme analysis has shown that F1 hybridization between plantation and native Eucalyptus is occurring (Barbour et al 2002; present study) and the present study shows that these hybrids are establishing in the wild.</v>
      </c>
      <c r="C33" s="51" t="str">
        <v>1. Barbour, R.C. et al. 2003. Gene flow between introduced and native Eucalyptus species: exitic hybrids are establishing in the wild. Australian Journal of Botany , 51(4): 429-439.</v>
      </c>
    </row>
    <row r="34" spans="1:3" x14ac:dyDescent="0.25">
      <c r="A34" s="30">
        <v>6.04</v>
      </c>
      <c r="B34" s="51" t="str">
        <v>Vast majority (90%+) of self crossing resulted in embryo death. However, some were able to survive (1). Not enough information found to suggest regarding self-crossed seedling survival or fertility.</v>
      </c>
      <c r="C34" s="51" t="str">
        <v>[1] Pound, L. M., Wallwork, M. A., Potts, B. M., &amp; Sedgley, M. (2003). Pollen tube growth and early ovule development following self-and cross-pollination in Eucalyptus nitens. Sexual Plant Reproduction, 16(2), 59-69.</v>
      </c>
    </row>
    <row r="35" spans="1:3" x14ac:dyDescent="0.25">
      <c r="A35" s="30">
        <v>6.05</v>
      </c>
      <c r="B35" s="51" t="str">
        <v>1. Pollinators of E. nitens in Tasmania are small insects; larger insects (bees, bumble bees, etc.) and birds are not known to be active pollinators of this species of eucalypt (Hingston et al. 2002). 2. Eucalypts generally don't need special pollinators. They are pollinated mostly by bees, wasps, and to lesser extents, birds, mammals, and wind.</v>
      </c>
      <c r="C35" s="51" t="str">
        <v>1. Barbour, R.C. et al. 2003. Gene flow between introduced and native Eucalyptus species: exitic hybrids are establishing in the wild. Australian Journal of Botany , 51(4): 429-439. 2. Rejmánek, M. &amp; D.M. Richardson. 2011. Eucalypts (203-209). In D. Simberloff &amp; M. Rejmánek, eds. Encyclopedia of Biological Invasions. Berkeley: University of California Press.</v>
      </c>
    </row>
    <row r="36" spans="1:3" x14ac:dyDescent="0.25">
      <c r="A36" s="30">
        <v>6.06</v>
      </c>
      <c r="B36" s="51" t="str">
        <v>1. E. nitens does not coppice as most other eucalypts do, and does not have the ability to sucker or colonize new ground by any other vegetative means. 2. Regenerative strategy: stem sprouter.</v>
      </c>
      <c r="C36" s="51" t="str">
        <v>1. Anonymous. October 2010. Scotland, Forestry Commission. Interim Guidance on the Grant Aiding and Planting of Eucalypts in Scotland. Accessed: 18 January 2012. http://www.forestry.gov.uk/pdf/InterimEucalyptusGuidanc e.pdf/$FILE/InterimEucalyptusGuidance.pdf. 2. Simberloff, D. and M. Rejmánek, ed. Encyclopedia of Biological Invasions. Berkeley: University of California Press, 2011.</v>
      </c>
    </row>
    <row r="37" spans="1:3" x14ac:dyDescent="0.25">
      <c r="A37" s="30">
        <v>6.07</v>
      </c>
      <c r="B37" s="51" t="str">
        <v>1. Eucalyptus nitens (Deane &amp; Maiden) takes at least five years to initiate flower buds from seed. 2. Eucalyps begin to set viable seed around age 5.</v>
      </c>
      <c r="C37" s="51" t="str">
        <v>Moncur, M.W. &amp; O. Hasan. 1994. Floral induction in Eucalyptus nitens. Tree Physiology , 14(11): 1303-1312.</v>
      </c>
    </row>
    <row r="38" spans="1:3" x14ac:dyDescent="0.25">
      <c r="A38" s="30">
        <v>7.01</v>
      </c>
      <c r="B38" s="51" t="str">
        <v>No evidence</v>
      </c>
      <c r="C38" s="51">
        <v>0</v>
      </c>
    </row>
    <row r="39" spans="1:3" x14ac:dyDescent="0.25">
      <c r="A39" s="30">
        <v>7.02</v>
      </c>
      <c r="B39" s="51" t="str">
        <v>1. Economic importance: fiber and wood. 2. Used for for general construction, flooring, joinery, panelling, furniture, essential oils, fuelwood, and pulp for paper. 3. Products: Fuel, fiber, timber, essential oil.</v>
      </c>
      <c r="C39" s="51" t="str">
        <v>1. USDA/ARS-GRIN [Online Database]. National Germplasm Resources Laboratory, Beltsville, Maryland (http://www.arsgrin.gov/cgi-bin/npgs/html/taxon.pl?15948 [Accessed: 12/13/2011]). 2. Ecocrop . Copyright 1993-2007. Food and Agriculture Organization of the United Nations. Web. 30 January 2012. http://ecocrop.fao.org/ecocrop/srv/en/home. 3. Orwa, C.A. et al. 2009. Agroforestree Database: a tree reference and selection guide version 4.0 (http://www.worldagroforestry.org/sites/treedbs/treedata bases.asp [http://www.worldagroforestry.org/af/treedb/AFTPDFS/Eu calyptus_urophylla.pdf])</v>
      </c>
    </row>
    <row r="40" spans="1:3" x14ac:dyDescent="0.25">
      <c r="A40" s="30">
        <v>7.03</v>
      </c>
      <c r="B40" s="50" t="str">
        <v>No evidence</v>
      </c>
      <c r="C40" s="51">
        <v>0</v>
      </c>
    </row>
    <row r="41" spans="1:3" x14ac:dyDescent="0.25">
      <c r="A41" s="30">
        <v>7.04</v>
      </c>
      <c r="B41" s="51" t="str">
        <v>"Although Eucalyptus seeds is very light and small, it is not adapted to wind dispersal…" (1). Eucalyptus seeds in general can potentially be dispersed by wind, but only along limited distances (&lt;53 meters) (2)</v>
      </c>
      <c r="C41" s="51" t="str">
        <v>[1] https://www.aphis.usda.gov/sites/default/files/08_011116rm_ea.pdf [2] Booth, T. H. (2017). Going nowhere fast: a review of seed dispersal in eucalypts. Australian Journal of Botany, 65(5), 401-410.</v>
      </c>
    </row>
    <row r="42" spans="1:3" x14ac:dyDescent="0.25">
      <c r="A42" s="30">
        <v>7.05</v>
      </c>
      <c r="B42" s="51" t="str">
        <v>Not enough information found regarding floatability</v>
      </c>
      <c r="C42" s="51">
        <v>0</v>
      </c>
    </row>
    <row r="43" spans="1:3" x14ac:dyDescent="0.25">
      <c r="A43" s="30">
        <v>7.06</v>
      </c>
      <c r="B43" s="51" t="str">
        <v>1. The seed drops directly to the ground from open pods. There are no biological vectors for seed movement. 2. Dispersal in animal droppings does not occur, although many birds eat eucalypt seed, because the seed does not survive passage through the alimentary canal of mammals and birds (Joseph 1986).</v>
      </c>
      <c r="C43" s="51" t="str">
        <v>1. Anonymous. October 2010. Scotland, Forestry Commission. Interim Guidance on the Grant Aiding and Planting of Eucalypts in Scotland. Accessed: 18 January 2012. http://www.forestry.gov.uk/pdf/InterimEucalyptusGuidanc e.pdf/$FILE/InterimEucalyptusGuidance.pdf. 2. Southern, S.G. et al. 2004. Review of gene movement by bats and birds and its potential significance for eucalypt plantation forestry. Australian Forestry , 67(1): 44-53</v>
      </c>
    </row>
    <row r="44" spans="1:3" x14ac:dyDescent="0.25">
      <c r="A44" s="30">
        <v>7.07</v>
      </c>
      <c r="B44" s="51" t="str">
        <v>Possible as seeds are small. No direct information found</v>
      </c>
      <c r="C44" s="51">
        <v>0</v>
      </c>
    </row>
    <row r="45" spans="1:3" x14ac:dyDescent="0.25">
      <c r="A45" s="30">
        <v>7.08</v>
      </c>
      <c r="B45" s="50" t="str">
        <v>Not enough information found on the taxon. However, eucalyptus in general are not noted to be dispersed zoochorically (1) (2)</v>
      </c>
      <c r="C45" s="51" t="str">
        <v>[1] Booth, T. H. (2017). Going nowhere fast: a review of seed dispersal in eucalypts. Australian Journal of Botany, 65(5), 401-410. [2]  Southern, S.G. et al. 2004. Review of gene movement by
bats and birds and its potential significance for eucalypt
plantation forestry. Australian Forestry , 67(1): 44-53.</v>
      </c>
    </row>
    <row r="46" spans="1:3" x14ac:dyDescent="0.25">
      <c r="A46" s="30">
        <v>8.01</v>
      </c>
      <c r="B46" s="50" t="str">
        <v>1. E. nitens is a light seed producer.</v>
      </c>
      <c r="C46" s="51" t="str">
        <v>Orwa, C.A. et al. 2009. Agroforestree Database: a tree reference and selection guide version 4.0 (http://www.worldagroforestry.org/sites/treedbs/treedata bases.asp [http://www.worldagroforestry.org/af/treedb/AFTPDFS/Eu calyptus_urophylla.pdf])</v>
      </c>
    </row>
    <row r="47" spans="1:3" x14ac:dyDescent="0.25">
      <c r="A47" s="30">
        <v>8.02</v>
      </c>
      <c r="B47" s="51" t="str">
        <v>1. Eucalypt seeds do not have dormancy and seed storage in the soil lasts less than a year.</v>
      </c>
      <c r="C47" s="51" t="str">
        <v>1. Rejmánek, M. &amp; D.M. Richardson. 2011. Eucalypts (203- 209). In D. Simberloff &amp; M. Rejmánek, eds. Encyclopedia of Biological Invasions. Berkeley: University of California Press</v>
      </c>
    </row>
    <row r="48" spans="1:3" x14ac:dyDescent="0.25">
      <c r="A48" s="30">
        <v>8.0299999999999994</v>
      </c>
      <c r="B48" s="51" t="str">
        <v xml:space="preserve">1. Triclopyr or glyphosate applied to freshly cut stumps can greatly reduce resprouting. 2. Terbuthylazine, clopyralid, and haloxyfop shown to reduce survival of taxon in field tests done in New Zealand. </v>
      </c>
      <c r="C48" s="51" t="str">
        <v>1. Rejmánek, M. &amp; D.M. Richardson. 2011. Eucalypts (203- 209). In D. Simberloff &amp; M. Rejmánek, eds. Encyclopedia of Biological Invasions. Berkeley: University of California Press 2. https://fgr.nz/wp-content/uploads/2024/06/Manage-Eucalypts-Coop-39.pdf</v>
      </c>
    </row>
    <row r="49" spans="1:3" x14ac:dyDescent="0.25">
      <c r="A49" s="30">
        <v>8.0399999999999991</v>
      </c>
      <c r="B49" s="51" t="str">
        <v>1. E. nitens does not coppice as most other eucalypts do, and does not have the ability to sucker. 2. E. nitens can be coppiced.</v>
      </c>
      <c r="C49" s="51" t="str">
        <v>1. 1. Anonymous. October 2010. Scotland, Forestry Commission. Interim Guidance on the Grant Aiding and Planting of Eucalypts in Scotland. Accessed: 18 January 2012. http://www.forestry.gov.uk/pdf/InterimEucalyptusGuidanc e.pdf/$FILE/InterimEucalyptusGuidance.pdf. 2. Orwa, C.A. et al. 2009. Agroforestree Database: a tree reference and selection guide version 4.0 (http://www.worldagroforestry.org/sites/treedbs/treedata bases.asp [http://www.worldagroforestry.org/af/treedb/AFTPDFS/Eu calyptus_urophylla.pdf]).</v>
      </c>
    </row>
    <row r="50" spans="1:3" x14ac:dyDescent="0.25">
      <c r="A50" s="30">
        <v>8.0500000000000007</v>
      </c>
      <c r="B50" s="50">
        <v>0</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6" ma:contentTypeDescription="Create a new document." ma:contentTypeScope="" ma:versionID="b0bb80d225c275d8cbc214fe25479caa">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92aa9d5f0ffbc745df48d8777f40dc0d"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Props1.xml><?xml version="1.0" encoding="utf-8"?>
<ds:datastoreItem xmlns:ds="http://schemas.openxmlformats.org/officeDocument/2006/customXml" ds:itemID="{C72C3439-75BE-411A-8E6B-DF10E44BED25}">
  <ds:schemaRefs>
    <ds:schemaRef ds:uri="http://schemas.microsoft.com/sharepoint/v3/contenttype/forms"/>
  </ds:schemaRefs>
</ds:datastoreItem>
</file>

<file path=customXml/itemProps2.xml><?xml version="1.0" encoding="utf-8"?>
<ds:datastoreItem xmlns:ds="http://schemas.openxmlformats.org/officeDocument/2006/customXml" ds:itemID="{426919C1-6C3F-4EE8-A334-47EF59B57A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1a967f-c9b6-4417-8b28-12bf5b07c60b"/>
    <ds:schemaRef ds:uri="898990d9-3832-423e-b64c-5c8524f186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24714E1-6774-437D-801A-4B8EB940739E}">
  <ds:schemaRefs>
    <ds:schemaRef ds:uri="http://schemas.microsoft.com/office/2006/metadata/properties"/>
    <ds:schemaRef ds:uri="http://schemas.microsoft.com/office/infopath/2007/PartnerControls"/>
    <ds:schemaRef ds:uri="f21a967f-c9b6-4417-8b28-12bf5b07c60b"/>
    <ds:schemaRef ds:uri="898990d9-3832-423e-b64c-5c8524f186a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WRA Worksheet</vt:lpstr>
      <vt:lpstr>LUT</vt:lpstr>
      <vt:lpstr>PDF Template Scoresheet</vt:lpstr>
      <vt:lpstr>PDF Template Refs &amp;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Seokmin Kim</cp:lastModifiedBy>
  <cp:revision/>
  <dcterms:created xsi:type="dcterms:W3CDTF">2021-06-15T16:34:22Z</dcterms:created>
  <dcterms:modified xsi:type="dcterms:W3CDTF">2025-11-21T17:57:20Z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