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166925"/>
  <mc:AlternateContent xmlns:mc="http://schemas.openxmlformats.org/markup-compatibility/2006">
    <mc:Choice Requires="x15">
      <x15ac:absPath xmlns:x15ac="http://schemas.microsoft.com/office/spreadsheetml/2010/11/ac" url="/Users/seokminkim/Desktop/Assessments/Species/Eucalyptus gunnii/Docs/"/>
    </mc:Choice>
  </mc:AlternateContent>
  <xr:revisionPtr revIDLastSave="0" documentId="13_ncr:1_{C5CD42CF-2B2B-D142-9C35-47567EEFC5F6}" xr6:coauthVersionLast="47" xr6:coauthVersionMax="47" xr10:uidLastSave="{00000000-0000-0000-0000-000000000000}"/>
  <bookViews>
    <workbookView xWindow="1040" yWindow="740" windowWidth="27200" windowHeight="17140" xr2:uid="{DC9EAAB9-A961-4D36-B025-37CCF3FD5897}"/>
  </bookViews>
  <sheets>
    <sheet name="WRA Worksheet" sheetId="1" r:id="rId1"/>
    <sheet name="LUT" sheetId="2" r:id="rId2"/>
    <sheet name="PDF Template Refs &amp; Data" sheetId="4" r:id="rId3"/>
    <sheet name="PDF Template Scoresheet" sheetId="3"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<sst xmlns="http://schemas.openxmlformats.org/spreadsheetml/2006/main" count="335" uniqueCount="175">
  <si>
    <t>Species:</t>
  </si>
  <si>
    <t>Number</t>
  </si>
  <si>
    <t>Question</t>
  </si>
  <si>
    <t>Answer</t>
  </si>
  <si>
    <t>Score</t>
  </si>
  <si>
    <t>Uncertainty</t>
  </si>
  <si>
    <t>Evidence</t>
  </si>
  <si>
    <t>Reference</t>
  </si>
  <si>
    <t>Is the species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</si>
  <si>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</si>
  <si>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</si>
  <si>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</si>
  <si>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</si>
  <si>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</si>
  <si>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</si>
  <si>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</si>
  <si>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Naturalized beyond native range</t>
  </si>
  <si>
    <t>Garden/amenity/disturbance weed</t>
  </si>
  <si>
    <t>Weed of agriculture</t>
  </si>
  <si>
    <t>Environmental weed</t>
  </si>
  <si>
    <t>Congeneric weed</t>
  </si>
  <si>
    <t>Produces spines, thorns or burrs</t>
  </si>
  <si>
    <t>Allelopathic</t>
  </si>
  <si>
    <t>Parasitic</t>
  </si>
  <si>
    <t>Unpalatable to grazing animals</t>
  </si>
  <si>
    <t>Toxic to animals</t>
  </si>
  <si>
    <t>Host for recognised pests and pathogens</t>
  </si>
  <si>
    <t>Causes allergies or is otherwise toxic to humans</t>
  </si>
  <si>
    <t>Creates a fire hazard in natural ecosystems</t>
  </si>
  <si>
    <t>Is a shade tolerant plant at some stage of its life cycle</t>
  </si>
  <si>
    <t>Grows on infertile soils (oligotrophic, limerock, or excessively draining soils).  North &amp; Central Zones: infertile soils; South Zone: shallow limerock or Histisols.</t>
  </si>
  <si>
    <t>Climbing or smothering growth habit</t>
  </si>
  <si>
    <t>Forms dense thickets</t>
  </si>
  <si>
    <t>Aquatic</t>
  </si>
  <si>
    <t>Grass</t>
  </si>
  <si>
    <t>Nitrogen fixing woody plant</t>
  </si>
  <si>
    <t>Geophyte</t>
  </si>
  <si>
    <t>Evidence of substantial reproductive failure in native habitat</t>
  </si>
  <si>
    <t>Produces viable seed</t>
  </si>
  <si>
    <t>Hybridizes naturally</t>
  </si>
  <si>
    <t>Self-compatible or apomictic</t>
  </si>
  <si>
    <t>Requires specialist pollinators</t>
  </si>
  <si>
    <t>Reproduction by vegetative propagation</t>
  </si>
  <si>
    <t>Minimum generative time (years)</t>
  </si>
  <si>
    <t>Propagules likely to be dispersed unintentionally (plants growing in heavily trafficked areas)</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</si>
  <si>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</si>
  <si>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</si>
  <si>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</si>
  <si>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</si>
  <si>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</si>
  <si>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</si>
  <si>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</si>
  <si>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</si>
  <si>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</si>
  <si>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</si>
  <si>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</si>
  <si>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</si>
  <si>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</si>
  <si>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</si>
  <si>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</si>
  <si>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</si>
  <si>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</si>
  <si>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</si>
  <si>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</si>
  <si>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</si>
  <si>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</si>
  <si>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</si>
  <si>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</si>
  <si>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</si>
  <si>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</si>
  <si>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</si>
  <si>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</si>
  <si>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</si>
  <si>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</si>
  <si>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</si>
  <si>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</si>
  <si>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</si>
  <si>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</si>
  <si>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</si>
  <si>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</si>
  <si>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</si>
  <si>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</si>
  <si>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</si>
  <si>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</si>
  <si>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</si>
  <si>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</si>
  <si>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</si>
  <si>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</si>
  <si>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</si>
  <si>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</si>
  <si>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</si>
  <si>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</si>
  <si>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</si>
  <si>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</si>
  <si>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</si>
  <si>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</si>
  <si>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</si>
  <si>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</si>
  <si>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</si>
  <si>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</si>
  <si>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</si>
  <si>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</si>
  <si>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</si>
  <si>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</si>
  <si>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</si>
  <si>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</si>
  <si>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</si>
  <si>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</si>
  <si>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</si>
  <si>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</si>
  <si>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</si>
  <si>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</si>
  <si>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</si>
  <si>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 xml:space="preserve">Eucalyptus gunnii </t>
  </si>
  <si>
    <r>
      <rPr>
        <sz val="11"/>
        <color rgb="FF000000"/>
        <rFont val="Calibri"/>
        <family val="2"/>
      </rPr>
      <t>Assessment date: November 24, 2025</t>
    </r>
    <r>
      <rPr>
        <sz val="11"/>
        <color rgb="FFFF0000"/>
        <rFont val="Calibri"/>
        <family val="2"/>
      </rPr>
      <t xml:space="preserve"> </t>
    </r>
    <r>
      <rPr>
        <sz val="11"/>
        <color rgb="FF000000"/>
        <rFont val="Calibri"/>
        <family val="2"/>
      </rPr>
      <t xml:space="preserve"> Prepared by Seokmin Kim</t>
    </r>
  </si>
  <si>
    <t>n</t>
  </si>
  <si>
    <t>No evidence</t>
  </si>
  <si>
    <t>See climate suitability map</t>
  </si>
  <si>
    <t>1. The distribution of E. gunnii ranges from areas in eastern
Tasmania which receive less than 800 mm (31.5 in) of
annual precipitation to areas in western Tasmania which
receive more than 2000 mm (78.7 in) of rainfall per year,
with a strong winter maximum, but no months with less
than 100 mm (3.9 in).</t>
  </si>
  <si>
    <t>1. Calder, J.A. &amp; J.B. Kirkpatrick. 2008. climate chande and
other factors influencing the decline of the Tasmanian cider
gum (Eucalyptus gunnii ). Australina Journal of Botany , 56:
684-692.</t>
  </si>
  <si>
    <t>1. Cultivated escape in England; casual alien in the British
Isles; naturalized in New Zealand and S.E. England. 2.
Widely planted in Britain and Ireland.</t>
  </si>
  <si>
    <t>1. The Global Compendium of Weeds: Eucalyptus
macarthurii H. Deane &amp; Maiden
(http://hear.org/gcw/html/index.html [Accessed:
12/13/2011]). 2. Forrest, M. &amp; T. Moore. 2008. Eucalyptus
gunnii: A possible source of bioenergy? Biomass and
Bioenergy , 32: 978-980.</t>
  </si>
  <si>
    <t>y</t>
  </si>
  <si>
    <t>1. Cultivated escape in England; casual alien in the British
Isles; naturalized in New Zealand and S.E. England.</t>
  </si>
  <si>
    <t>1. The Global Compendium of Weeds: Eucalyptus
macarthurii H. Deane &amp; Maiden
(http://hear.org/gcw/html/index.html [Accessed:
12/13/2011]).</t>
  </si>
  <si>
    <t>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t>
  </si>
  <si>
    <t>1. Holm, L. et al. A Geographical Atlas of World Weeds.
John Wiley and Sons, New York. 1979.</t>
  </si>
  <si>
    <t>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t>
  </si>
  <si>
    <t>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 Berkeley: University of
California Press.</t>
  </si>
  <si>
    <t>1. The leaves are palatable to deer, rabbits and hares and so
is susceptible to browsing (FICGB 1998, Purse no date). 2.
E. gunnii is extremely susceptible to browsing by marsupial
herbivores, particularly by bushtail possums (Trichosurus
vulpecula ) (Dungey 1996). 3. Grazing from sheep, rabbits,
native marsupials and invertebrates.</t>
  </si>
  <si>
    <t>1. Leslie, A.D. et al. 2012. The potential for Eucalyptus as a
wood fuel in the UK. Applied Energy , 89(1): 176-182. 2.
Scott, S.L. et al. 2002. Possum browsing—the downside to a
eucalypt hybrid developed for frost tolerance in plantation
forestry. Forest Ecology and Management , 157(1-3): 231-
245. 3. Calder, J.A. &amp; J.B. Kirkpatrick. 2008. climate chande
and other factors influencing the decline of the Tasmanian
cider gum (Eucalyptus gunnii ). Australina Journal of
Botany , 56: 684-692.</t>
  </si>
  <si>
    <t>Eucalyptus is noted to be toxic to dogs when ingested (1). Eucalyptus also noted as being toxic (2) However, not enough information found on specific taxon. Answered UNKNOWN</t>
  </si>
  <si>
    <t>(1) https://gsvs.org/blog/dogs-eucalyptus-toxicity-warning-signs/ (2) https://plants.ces.ncsu.edu/plants/eucalyptus/</t>
  </si>
  <si>
    <t>Genus noted to be toxic to humans when ingested (1). However, not enough information found on taxon. Answered UNKNOWN</t>
  </si>
  <si>
    <t>(1) https://plants.ces.ncsu.edu/plants/eucalyptus/</t>
  </si>
  <si>
    <t>1. Leaves of eucalypts are relatively slow to breakdown and
have a high volatile oil content, which contributes to the
severity of fire events in their native Australia. 2.
Accumulated litter in dense stands of eucalypt stands are
extremely flammable.</t>
  </si>
  <si>
    <t>1. Anonymous. October 2010. Scotland, Forestry
Commission. Interim Guidance on the Grant Aiding and
Planting of Eucalypts in Scotland. Accessed: 18 January
2012.
http://www.forestry.gov.uk/pdf/InterimEucalyptusGuidanc
e.pdf/$FILE/InterimEucalyptusGuidance.pdf. 2. Rejmánek,
M. &amp; D.M. Richardson. 2011. Eucalypts (203-209). In D.
Simberloff &amp; M. Rejmánek, eds. Encyclopedia of Biological
Invasions . Berkeley: University of California Press.</t>
  </si>
  <si>
    <t>1. Eucalyptus gunnii need full sun to partial shade when
young and full sun when in adult form. 2. Shade-tolerant
sub-canopy species are not known.</t>
  </si>
  <si>
    <t>1. Lemke, C. University of Oklahoma Department of Botany
&amp; Microbiology. Cal's Plant of the Week. Featured January
26-February 1, 2007. Accessed: 18 January 2012.
http://www.plantoftheweek.org/week393.shtml. 2.
Rejmánek, M. &amp; D.M. Richardson. 2011. Eucalypts (203-
209). In D. Simberloff &amp; M. Rejmánek, eds. Encyclopedia of
Biological Invasions . Berkeley: University of California
Press.</t>
  </si>
  <si>
    <t>1. Grow on plateaux and mountain sides and tops where
drainage is poor. The soils are peaty and weakly developed
with large rocks covering much of the ground surface.</t>
  </si>
  <si>
    <t>1. Boland, D.J. et al. Forest Trees of Australia . 5th ed.
Collingswood, Victoria, Australia: CSIRO, 2006. Print.</t>
  </si>
  <si>
    <t>Not of the Poaceae family</t>
  </si>
  <si>
    <t>4 or more</t>
  </si>
  <si>
    <t>1. It occasionally regenerates from seed. 2.a. Eucalypt
breeding system is of mixed mating with preferential
outcrossing. 2.b. E. gunnii has a regenerative strategy as a
lignotuber sprouter.</t>
  </si>
  <si>
    <t>1. Roy, D. &amp; K. Walker. Online Atlas of the British and Irish
Flora. Accessed: 13 January 2012.
http://www.brc.ac.uk/plantatlas/. 2. Rejmánek, M. &amp; D.M.
Richardson. 2011. Eucalypts (203-209). In D. Simberloff &amp;
M. Rejmánek, eds. Encyclopedia of Biological Invasions.
Berkeley: University of California Press.</t>
  </si>
  <si>
    <t>1.a. Eucalypts are known for their natural inclination for
hybridization (Griffin et al 1987). 2. At the hybridization
program in Toulouse, France several clones are putative
natural E. gunnii x E. ovata hybrids.</t>
  </si>
  <si>
    <t>1. Scott, S.L. et al. 2002. Possum browsing—the downside
to a eucalypt hybrid developed for frost tolerance in
plantation forestry. Forest Ecology and Management,
157(1-3): 231-245. 2. Potts, B.M. et al. 1987. Inbreeding
and Interspecific Hybridization in Eucalyptus gunnii. Silvae
Genetica , 35(5-6): 194-199.</t>
  </si>
  <si>
    <t>1.a. Eucalypts have a mixed mating system with relatively
high outbreeding rates maintained by protrandry and
varying degrees of self-incompatibility and reinforced by
selection against products of self-fertilization in later stages
of the life cycle. 1.b. There are strong barriers to inbredding
in E. gunnii with self and close intraspecific crosses less
successful than wide intraspecific crosses and most
interspecific crosses examined. Selfing does occur in the
genus, but less readily than outcrossing and frequently less
readily than interspecific hybridization. 2. E. gunnii has a
regenerative strategy as a lignotuber sprouter.</t>
  </si>
  <si>
    <t>1.a-b. Potts, B.M. et al. 1987. Inbreeding and Interspecific
Hybridization in Eucalyptus gunnii. Silvae Genetica , 35(5-6):
194-199. 2. Rejmánek, M. &amp; D.M. Richardson. 2011.
Eucalypts (203-209). In D. Simberloff &amp; M. Rejmánek, eds.
Encyclopedia of Biological Invasion s. Berkeley: University of
California Press.</t>
  </si>
  <si>
    <t>1. Pollen dispersal is probably greater than seed dispersal
due to active bird and insect vectors. 2. Eucalypts generally
don't need special pollinators. They are pollinated mostly
by bees, wasps, and to lesser extents, birds, mammals, and
wind.</t>
  </si>
  <si>
    <t>1. Potts, B.M. et al. 1987. Inbreeding and Interspecific
Hybridization in Eucalyptus gunnii. Silvae Genetica , 35(5-6):
194-199. 2. Rejmánek, M. &amp; D.M. Richardson. 2011.
Eucalypts (203-209). In D. Simberloff &amp; M. Rejmánek, eds.
Encyclopedia of Biological Invasions . Berkeley: University of
California Press.</t>
  </si>
  <si>
    <t>1. Does not have the ability to sucker or colonize new
ground by any other vegetative means. 2. E. gunnii has a
regenerative strategy as a lignotuber sprouter.</t>
  </si>
  <si>
    <t>1. Eucalypts begin to set viable seed from around age 5,
which can be held on the tree within woody seedpods
(gumnuts) for several years.</t>
  </si>
  <si>
    <t>1. Anonymous. October 2010. Scotland, Forestry
Commission. Interim Guidance on the Grant Aiding and
Planting of Eucalypts in Scotland. Accessed: 18 January
2012.
http://www.forestry.gov.uk/pdf/InterimEucalyptusGuidanc
e.pdf/$FILE/InterimEucalyptusGuidance.pdf</t>
  </si>
  <si>
    <t>Seeds sold online (1) (2)</t>
  </si>
  <si>
    <t>[1] https://www.magicgardenseeds.com/Cider-Gum-Eucalyptus-gunnii-seeds?srsltid=AfmBOopAZuaj8crfwMFG6VJnb4NBOGTsyW4h3ih2vlW5N4w9cjpGOHnN [2] https://seedvilleusa.com/products/20-silver-drop-eucalyptus-gunnii-cider-gum-florist-tree-seeds</t>
  </si>
  <si>
    <t>Possible as seeds are small. Not enough evidence found, however.</t>
  </si>
  <si>
    <t>"Although Eucalyptus seeds is very light and small, it is not adapted to wind dispersal…" (1). Eucalyptus seeds in general can potentially be dispersed by wind, but only along limited distances (&lt;53 meters) (2)</t>
  </si>
  <si>
    <t>[1] https://www.aphis.usda.gov/sites/default/files/08_011116rm_ea.pdf [2] Booth, T. H. (2017). Going nowhere fast: a review of seed dispersal in eucalypts. Australian Journal of Botany, 65(5), 401-410.</t>
  </si>
  <si>
    <t>No information found regarding potential for seeds to float</t>
  </si>
  <si>
    <t>1. Southern, S.G. et al. 2004. Review of gene movement by
bats and birds and its potential significance for eucalypt
plantation forestry. Australian Forestry , 67(1): 44-53.</t>
  </si>
  <si>
    <t xml:space="preserve">1. Dispersal in animal droppings does not occur, although
many birds eat eucalypt seed, because the seed does not
survive passage through the alimentary canal of mammals
and birds (Joseph 1986). </t>
  </si>
  <si>
    <t>Possible as seeds are small. No direct information found</t>
  </si>
  <si>
    <t>Not enough information found on the taxon. However, eucalyptus in general are not noted to be dispersed zoochorically (1) (2)</t>
  </si>
  <si>
    <t>[1] Booth, T. H. (2017). Going nowhere fast: a review of seed dispersal in eucalypts. Australian Journal of Botany, 65(5), 401-410. [2]  Southern, S.G. et al. 2004. Review of gene movement by
bats and birds and its potential significance for eucalypt
plantation forestry. Australian Forestry , 67(1): 44-53.</t>
  </si>
  <si>
    <t>Not enough information found. Possible as seeds are small, but direct numbers not found</t>
  </si>
  <si>
    <t>1. Eucalypt seeds do not have dormancy and seed storage
in the soil lasts less than a year.</t>
  </si>
  <si>
    <t>1. Rejmánek, M. &amp; D.M. Richardson. 2011. Eucalypts (203-
209). In D. Simberloff &amp; M. Rejmánek, eds. Encyclopedia of
Biological Invasions . Berkeley: University of California
Press.</t>
  </si>
  <si>
    <t>1. Triclopyr or glyphosate applied to freshly cut stumps can
greatly reduce resprouting.</t>
  </si>
  <si>
    <t>1. Rejmánek, M. &amp; D.M. Richardson. 2011. Eucalypts (203-
209). In : D. Simberloff &amp; M. Rejmánek, eds. Encyclopedia of
Biological Invasions . Berkeley: University of California
Press.</t>
  </si>
  <si>
    <t>Not enough information found.</t>
  </si>
  <si>
    <t>Many Eucalyptus are susceptible to termites (1). However, not enough information found on the taxon. Answered UNKNOWN</t>
  </si>
  <si>
    <t>[1] Atkinson, P. R., Nixon, K. M., &amp; Shaw, M. J. P. (1992). On the susceptibility of Eucalyptus species and clones to attack by Macrotermes natalensis Haviland (Isoptera: Termitidae). Forest Ecology and Management, 48(1-2), 15-30.</t>
  </si>
  <si>
    <t>[1] https://www.hardy-eucalyptus.com/should-i-plant-a-eucalyptus-gunnii/</t>
  </si>
  <si>
    <t>Described as a "monster" in some contexts in gardens in the UK (1). However, not enough supporting evidence found to suggest this is a widespread concern. Answered UNKNOWN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</si>
</sst>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9" zoomScale="125" zoomScaleNormal="125" workbookViewId="0">
      <pane xSplit="1" topLeftCell="B1" activePane="topRight" state="frozen"/>
      <selection pane="topRight" activeCell="F11" sqref="F11"/>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113</v>
      </c>
      <c r="C1" s="56"/>
      <c r="D1" s="56"/>
      <c r="E1" s="57"/>
      <c r="F1" s="102" t="s">
        <v>114</v>
      </c>
      <c r="G1" s="56"/>
    </row>
    <row r="2" spans="1:8" s="17" customFormat="1" ht="30.75" customHeight="1" x14ac:dyDescent="0.2">
      <c r="A2" s="18" t="s">
        <v>1</v>
      </c>
      <c r="B2" s="18" t="s">
        <v>2</v>
      </c>
      <c r="C2" s="18" t="s">
        <v>3</v>
      </c>
      <c r="D2" s="18" t="s">
        <v>4</v>
      </c>
      <c r="E2" s="88" t="s">
        <v>5</v>
      </c>
      <c r="F2" s="18" t="s">
        <v>6</v>
      </c>
      <c r="G2" s="18" t="s">
        <v>7</v>
      </c>
      <c r="H2" s="103"/>
    </row>
    <row r="3" spans="1:8" ht="16" x14ac:dyDescent="0.2">
      <c r="A3" s="66">
        <v>1.01</v>
      </c>
      <c r="B3" s="67" t="s">
        <v>8</v>
      </c>
      <c r="C3" s="56" t="s">
        <v>115</v>
      </c>
      <c r="D3" s="59">
        <f>IF(C3="Y",-3,IF(C3="N",0," "))</f>
        <v>0</v>
      </c>
      <c r="E3" s="57"/>
      <c r="F3" s="99" t="s">
        <v>116</v>
      </c>
      <c r="G3" s="64"/>
    </row>
    <row r="4" spans="1:8" ht="16" x14ac:dyDescent="0.2">
      <c r="A4" s="66">
        <v>1.02</v>
      </c>
      <c r="B4" s="67" t="s">
        <v>9</v>
      </c>
      <c r="C4" s="56"/>
      <c r="D4" s="59" t="str">
        <f>IF(C4="n",VLOOKUP(LUT!C5,LUT!C4:E52,2),IF(C4="y",VLOOKUP(LUT!C5,LUT!C4:E52,3)," "))</f>
        <v xml:space="preserve"> </v>
      </c>
      <c r="E4" s="57"/>
      <c r="F4" s="64"/>
      <c r="G4" s="64"/>
    </row>
    <row r="5" spans="1:8" ht="16" x14ac:dyDescent="0.2">
      <c r="A5" s="66">
        <v>1.03</v>
      </c>
      <c r="B5" s="67" t="s">
        <v>10</v>
      </c>
      <c r="C5" s="56"/>
      <c r="D5" s="59" t="str">
        <f>IF(C5="Y",1,IF(C5="N",-1," "))</f>
        <v xml:space="preserve"> </v>
      </c>
      <c r="E5" s="57"/>
      <c r="F5" s="64"/>
      <c r="G5" s="64"/>
    </row>
    <row r="6" spans="1:8" ht="80" x14ac:dyDescent="0.2">
      <c r="A6" s="66">
        <v>2.0099999999999998</v>
      </c>
      <c r="B6" s="67" t="s">
        <v>11</v>
      </c>
      <c r="C6" s="56">
        <v>1</v>
      </c>
      <c r="D6" s="60"/>
      <c r="E6" s="57"/>
      <c r="F6" s="99" t="s">
        <v>117</v>
      </c>
      <c r="G6" s="64"/>
    </row>
    <row r="7" spans="1:8" ht="32" x14ac:dyDescent="0.2">
      <c r="A7" s="66">
        <v>2.02</v>
      </c>
      <c r="B7" s="67" t="s">
        <v>12</v>
      </c>
      <c r="C7" s="56">
        <v>3</v>
      </c>
      <c r="D7" s="60"/>
      <c r="E7" s="57"/>
      <c r="F7" s="99" t="s">
        <v>117</v>
      </c>
      <c r="G7" s="64"/>
    </row>
    <row r="8" spans="1:8" ht="16" x14ac:dyDescent="0.2">
      <c r="A8" s="66">
        <v>2.0299999999999998</v>
      </c>
      <c r="B8" s="67" t="s">
        <v>13</v>
      </c>
      <c r="C8" s="56" t="s">
        <v>115</v>
      </c>
      <c r="D8" s="59">
        <f>IF(C8="y",1,IF(C8="n",0," "))</f>
        <v>0</v>
      </c>
      <c r="E8" s="57"/>
      <c r="F8" s="99" t="s">
        <v>117</v>
      </c>
      <c r="G8" s="99"/>
    </row>
    <row r="9" spans="1:8" ht="99" x14ac:dyDescent="0.2">
      <c r="A9" s="66">
        <v>2.04</v>
      </c>
      <c r="B9" s="67" t="s">
        <v>14</v>
      </c>
      <c r="C9" s="56" t="s">
        <v>115</v>
      </c>
      <c r="D9" s="59">
        <f>IF(C9="y",1,IF(C9="n",0," "))</f>
        <v>0</v>
      </c>
      <c r="E9" s="57"/>
      <c r="F9" s="56" t="s">
        <v>118</v>
      </c>
      <c r="G9" s="99" t="s">
        <v>119</v>
      </c>
    </row>
    <row r="10" spans="1:8" ht="112" x14ac:dyDescent="0.2">
      <c r="A10" s="66">
        <v>2.0499999999999998</v>
      </c>
      <c r="B10" s="67" t="s">
        <v>15</v>
      </c>
      <c r="C10" s="56" t="s">
        <v>122</v>
      </c>
      <c r="D10" s="60"/>
      <c r="E10" s="57"/>
      <c r="F10" s="56" t="s">
        <v>120</v>
      </c>
      <c r="G10" s="56" t="s">
        <v>121</v>
      </c>
    </row>
    <row r="11" spans="1:8" ht="64" x14ac:dyDescent="0.2">
      <c r="A11" s="66">
        <v>3.01</v>
      </c>
      <c r="B11" s="67" t="s">
        <v>16</v>
      </c>
      <c r="C11" s="56" t="s">
        <v>122</v>
      </c>
      <c r="D11" s="59">
        <f>IF(C11="n",LOOKUP($C$10,LUT!$I$13:$L$13,LUT!$I$14:$L$14),IF(AND(C11="y",AND($C$6=1,$C$7=1)),2,IF(AND(C11="y",AND($C$6=1,$C$7=2)),1,IF(AND(C11="y",AND($C$6=1,$C$7=3)),1,IF(AND(C11="y",AND($C$6=2,$C$7=1)),2,IF(AND(C11="y",AND($C$6=2,$C$7=2)),2,IF(AND(C11="y",AND($C$6=2,$C$7=3)),1,IF(AND(C11="y",AND($C$6=3,$C$7=1)),2,IF(AND(C11="y",AND($C$6=3,$C$7=2)),2,IF(AND(C11="y",AND($C$6=3,$C$7=3)),2,""))))))))))</f>
        <v>1</v>
      </c>
      <c r="E11" s="57"/>
      <c r="F11" s="56" t="s">
        <v>123</v>
      </c>
      <c r="G11" s="56" t="s">
        <v>124</v>
      </c>
    </row>
    <row r="12" spans="1:8" ht="32" x14ac:dyDescent="0.2">
      <c r="A12" s="66">
        <v>3.02</v>
      </c>
      <c r="B12" s="67" t="s">
        <v>17</v>
      </c>
      <c r="C12" s="56" t="s">
        <v>93</v>
      </c>
      <c r="D12" s="59" t="str">
        <f>IF(C12="n",LOOKUP($C$10,LUT!$I$13:$L$13,LUT!$I$15:$L$15),IF(AND(C12="y",AND($C$6=1,$C$7=1)),2,IF(AND(C12="y",AND($C$6=1,$C$7=2)),1,IF(AND(C12="y",AND($C$6=1,$C$7=3)),1,IF(AND(C12="y",AND($C$6=2,$C$7=1)),2,IF(AND(C12="y",AND($C$6=2,$C$7=2)),2,IF(AND(C12="y",AND($C$6=2,$C$7=3)),1,IF(AND(C12="y",AND($C$6=3,$C$7=1)),2,IF(AND(C12="y",AND($C$6=3,$C$7=2)),2,IF(AND(C12="y",AND($C$6=3,$C$7=3)),2,""))))))))))</f>
        <v/>
      </c>
      <c r="E12" s="57"/>
      <c r="F12" s="101" t="s">
        <v>174</v>
      </c>
      <c r="G12" s="56" t="s">
        <v>173</v>
      </c>
    </row>
    <row r="13" spans="1:8" ht="16" x14ac:dyDescent="0.2">
      <c r="A13" s="66">
        <v>3.03</v>
      </c>
      <c r="B13" s="67" t="s">
        <v>18</v>
      </c>
      <c r="C13" s="56" t="s">
        <v>115</v>
      </c>
      <c r="D13" s="59">
        <f>IF(C13="n",LOOKUP($C$10,LUT!$I$13:$L$13,LUT!$I$15:$L$15),IF(AND(C13="y",AND($C$6=1,$C$7=1)),4,IF(AND(C13="y",AND($C$6=1,$C$7=2)),2,IF(AND(C13="y",AND($C$6=1,$C$7=3)),1,IF(AND(C13="y",AND($C$6=2,$C$7=1)),4,IF(AND(C13="y",AND($C$6=2,$C$7=2)),3,IF(AND(C13="y",AND($C$6=2,$C$7=3)),2,IF(AND(C13="y",AND($C$6=3,$C$7=1)),4,IF(AND(C13="y",AND($C$6=3,$C$7=2)),4,IF(AND(C13="y",AND($C$6=3,$C$7=3)),4,""))))))))))</f>
        <v>0</v>
      </c>
      <c r="E13" s="57"/>
      <c r="F13" s="100" t="s">
        <v>116</v>
      </c>
      <c r="G13" s="64"/>
    </row>
    <row r="14" spans="1:8" ht="16" x14ac:dyDescent="0.2">
      <c r="A14" s="66">
        <v>3.04</v>
      </c>
      <c r="B14" s="67" t="s">
        <v>19</v>
      </c>
      <c r="C14" s="56" t="s">
        <v>115</v>
      </c>
      <c r="D14" s="59">
        <f>IF(C14="n",LOOKUP($C$10,LUT!$I$13:$L$13,LUT!$I$15:$L$15),IF(AND(C14="y",AND($C$6=1,$C$7=1)),4,IF(AND(C14="y",AND($C$6=1,$C$7=2)),2,IF(AND(C14="y",AND($C$6=1,$C$7=3)),1,IF(AND(C14="y",AND($C$6=2,$C$7=1)),4,IF(AND(C14="y",AND($C$6=2,$C$7=2)),3,IF(AND(C14="y",AND($C$6=2,$C$7=3)),2,IF(AND(C14="y",AND($C$6=3,$C$7=1)),4,IF(AND(C14="y",AND($C$6=3,$C$7=2)),4,IF(AND(C14="y",AND($C$6=3,$C$7=3)),4,""))))))))))</f>
        <v>0</v>
      </c>
      <c r="E14" s="57"/>
      <c r="F14" s="64" t="s">
        <v>116</v>
      </c>
      <c r="G14" s="64"/>
    </row>
    <row r="15" spans="1:8" ht="112" x14ac:dyDescent="0.2">
      <c r="A15" s="66">
        <v>3.05</v>
      </c>
      <c r="B15" s="67" t="s">
        <v>20</v>
      </c>
      <c r="C15" s="56" t="s">
        <v>122</v>
      </c>
      <c r="D15" s="59">
        <f>IF(C15="n",LOOKUP($C$10,LUT!$I$13:$L$13,LUT!$I$15:$L$15),IF(AND(C15="y",AND($C$6=1,$C$7=1)),2,IF(AND(C15="y",AND($C$6=1,$C$7=2)),1,IF(AND(C15="y",AND($C$6=1,$C$7=3)),1,IF(AND(C15="y",AND($C$6=2,$C$7=1)),2,IF(AND(C15="y",AND($C$6=2,$C$7=2)),2,IF(AND(C15="y",AND($C$6=2,$C$7=3)),1,IF(AND(C15="y",AND($C$6=3,$C$7=1)),2,IF(AND(C15="y",AND($C$6=3,$C$7=2)),2,IF(AND(C15="y",AND($C$6=3,$C$7=3)),2,""))))))))))</f>
        <v>1</v>
      </c>
      <c r="E15" s="57"/>
      <c r="F15" s="64" t="s">
        <v>125</v>
      </c>
      <c r="G15" s="64" t="s">
        <v>126</v>
      </c>
    </row>
    <row r="16" spans="1:8" ht="16" x14ac:dyDescent="0.2">
      <c r="A16" s="66">
        <v>4.01</v>
      </c>
      <c r="B16" s="67" t="s">
        <v>21</v>
      </c>
      <c r="C16" s="56" t="s">
        <v>115</v>
      </c>
      <c r="D16" s="59">
        <f>IF(C16="y",VLOOKUP(LUT!C17,LUT!$C$4:$E$52,3),IF(C16="n",VLOOKUP(LUT!C17,LUT!$C$4:$E$52,2)," "))</f>
        <v>0</v>
      </c>
      <c r="E16" s="57"/>
      <c r="F16" s="64" t="s">
        <v>116</v>
      </c>
      <c r="G16" s="64"/>
    </row>
    <row r="17" spans="1:7" ht="240" x14ac:dyDescent="0.2">
      <c r="A17" s="66">
        <v>4.0199999999999996</v>
      </c>
      <c r="B17" s="67" t="s">
        <v>22</v>
      </c>
      <c r="C17" s="56" t="s">
        <v>93</v>
      </c>
      <c r="D17" s="59" t="str">
        <f>IF(C17="y",VLOOKUP(LUT!C18,LUT!C4:E52,3),IF(C17="n",VLOOKUP(LUT!C18,LUT!C4:E52,2)," "))</f>
        <v xml:space="preserve"> </v>
      </c>
      <c r="E17" s="57"/>
      <c r="F17" s="64" t="s">
        <v>127</v>
      </c>
      <c r="G17" s="64" t="s">
        <v>128</v>
      </c>
    </row>
    <row r="18" spans="1:7" ht="16" x14ac:dyDescent="0.2">
      <c r="A18" s="66">
        <v>4.03</v>
      </c>
      <c r="B18" s="67" t="s">
        <v>23</v>
      </c>
      <c r="C18" s="56" t="s">
        <v>115</v>
      </c>
      <c r="D18" s="59">
        <f>IF(C18="y",VLOOKUP(LUT!C19,LUT!$C$4:$E$52,3),IF(C18="n",VLOOKUP(LUT!C19,LUT!$C$4:$E$52,2)," "))</f>
        <v>0</v>
      </c>
      <c r="E18" s="57"/>
      <c r="F18" s="64" t="s">
        <v>116</v>
      </c>
      <c r="G18" s="64"/>
    </row>
    <row r="19" spans="1:7" ht="256" x14ac:dyDescent="0.2">
      <c r="A19" s="66">
        <v>4.04</v>
      </c>
      <c r="B19" s="67" t="s">
        <v>24</v>
      </c>
      <c r="C19" s="56" t="s">
        <v>122</v>
      </c>
      <c r="D19" s="59">
        <f>IF(C19="y",VLOOKUP(LUT!C20,LUT!$C$4:$E$52,3),IF(C19="n",VLOOKUP(LUT!C20,LUT!$C$4:$E$52,2)," "))</f>
        <v>1</v>
      </c>
      <c r="E19" s="57"/>
      <c r="F19" s="64" t="s">
        <v>129</v>
      </c>
      <c r="G19" s="64" t="s">
        <v>130</v>
      </c>
    </row>
    <row r="20" spans="1:7" ht="48" x14ac:dyDescent="0.2">
      <c r="A20" s="66">
        <v>4.05</v>
      </c>
      <c r="B20" s="67" t="s">
        <v>25</v>
      </c>
      <c r="C20" s="56" t="s">
        <v>93</v>
      </c>
      <c r="D20" s="59" t="str">
        <f>IF(C20="y",VLOOKUP(LUT!C21,LUT!$C$4:$E$52,3),IF(C20="n",VLOOKUP(LUT!C21,LUT!$C$4:$E$52,2)," "))</f>
        <v xml:space="preserve"> </v>
      </c>
      <c r="E20" s="57"/>
      <c r="F20" s="64" t="s">
        <v>131</v>
      </c>
      <c r="G20" s="64" t="s">
        <v>132</v>
      </c>
    </row>
    <row r="21" spans="1:7" ht="80" x14ac:dyDescent="0.2">
      <c r="A21" s="66">
        <v>4.0599999999999996</v>
      </c>
      <c r="B21" s="67" t="s">
        <v>26</v>
      </c>
      <c r="C21" s="56" t="s">
        <v>93</v>
      </c>
      <c r="D21" s="59" t="str">
        <f>IF(C21="y",VLOOKUP(LUT!C22,LUT!$C$4:$E$52,3),IF(C21="n",VLOOKUP(LUT!C22,LUT!$C$4:$E$52,2)," "))</f>
        <v xml:space="preserve"> </v>
      </c>
      <c r="E21" s="57"/>
      <c r="F21" s="64" t="s">
        <v>171</v>
      </c>
      <c r="G21" s="64" t="s">
        <v>172</v>
      </c>
    </row>
    <row r="22" spans="1:7" ht="32" x14ac:dyDescent="0.2">
      <c r="A22" s="66">
        <v>4.07</v>
      </c>
      <c r="B22" s="67" t="s">
        <v>27</v>
      </c>
      <c r="C22" s="56" t="s">
        <v>93</v>
      </c>
      <c r="D22" s="59" t="str">
        <f>IF(C22="y",VLOOKUP(LUT!C23,LUT!$C$4:$E$52,3),IF(C22="n",VLOOKUP(LUT!C23,LUT!$C$4:$E$52,2)," "))</f>
        <v xml:space="preserve"> </v>
      </c>
      <c r="E22" s="57"/>
      <c r="F22" s="64" t="s">
        <v>133</v>
      </c>
      <c r="G22" s="64" t="s">
        <v>134</v>
      </c>
    </row>
    <row r="23" spans="1:7" ht="224" x14ac:dyDescent="0.2">
      <c r="A23" s="66">
        <v>4.08</v>
      </c>
      <c r="B23" s="67" t="s">
        <v>28</v>
      </c>
      <c r="C23" s="56" t="s">
        <v>122</v>
      </c>
      <c r="D23" s="59">
        <f>IF(C23="y",VLOOKUP(LUT!C24,LUT!$C$4:$E$52,3),IF(C23="n",VLOOKUP(LUT!C24,LUT!$C$4:$E$52,2)," "))</f>
        <v>1</v>
      </c>
      <c r="E23" s="57"/>
      <c r="F23" s="64" t="s">
        <v>135</v>
      </c>
      <c r="G23" s="64" t="s">
        <v>136</v>
      </c>
    </row>
    <row r="24" spans="1:7" ht="192" x14ac:dyDescent="0.2">
      <c r="A24" s="66">
        <v>4.09</v>
      </c>
      <c r="B24" s="67" t="s">
        <v>29</v>
      </c>
      <c r="C24" s="56" t="s">
        <v>115</v>
      </c>
      <c r="D24" s="59">
        <f>IF(C24="y",VLOOKUP(LUT!C25,LUT!$C$4:$E$52,3),IF(C24="n",VLOOKUP(LUT!C25,LUT!$C$4:$E$52,2)," "))</f>
        <v>0</v>
      </c>
      <c r="E24" s="57"/>
      <c r="F24" s="64" t="s">
        <v>137</v>
      </c>
      <c r="G24" s="64" t="s">
        <v>138</v>
      </c>
    </row>
    <row r="25" spans="1:7" ht="48" x14ac:dyDescent="0.2">
      <c r="A25" s="66">
        <v>4.0999999999999996</v>
      </c>
      <c r="B25" s="68" t="s">
        <v>30</v>
      </c>
      <c r="C25" s="56" t="s">
        <v>115</v>
      </c>
      <c r="D25" s="59">
        <f>IF(C25="y",VLOOKUP(LUT!C26,LUT!$C$4:$E$52,3),IF(C25="n",VLOOKUP(LUT!C26,LUT!$C$4:$E$52,2)," "))</f>
        <v>0</v>
      </c>
      <c r="E25" s="57"/>
      <c r="F25" s="64" t="s">
        <v>139</v>
      </c>
      <c r="G25" s="56" t="s">
        <v>140</v>
      </c>
    </row>
    <row r="26" spans="1:7" ht="16" x14ac:dyDescent="0.2">
      <c r="A26" s="66">
        <v>4.1100000000000003</v>
      </c>
      <c r="B26" s="67" t="s">
        <v>31</v>
      </c>
      <c r="C26" s="56" t="s">
        <v>115</v>
      </c>
      <c r="D26" s="59">
        <f>IF(C26="y",VLOOKUP(LUT!C27,LUT!$C$4:$E$52,3),IF(C26="n",VLOOKUP(LUT!C27,LUT!$C$4:$E$52,2)," "))</f>
        <v>0</v>
      </c>
      <c r="E26" s="57"/>
      <c r="F26" s="64" t="s">
        <v>116</v>
      </c>
      <c r="G26" s="64"/>
    </row>
    <row r="27" spans="1:7" ht="16" x14ac:dyDescent="0.2">
      <c r="A27" s="66">
        <v>4.12</v>
      </c>
      <c r="B27" s="67" t="s">
        <v>32</v>
      </c>
      <c r="C27" s="56" t="s">
        <v>115</v>
      </c>
      <c r="D27" s="59">
        <f>IF(C27="y",VLOOKUP(LUT!C28,LUT!$C$4:$E$52,3),IF(C27="n",VLOOKUP(LUT!C28,LUT!$C$4:$E$52,2)," "))</f>
        <v>0</v>
      </c>
      <c r="E27" s="57"/>
      <c r="F27" s="64" t="s">
        <v>116</v>
      </c>
      <c r="G27" s="64"/>
    </row>
    <row r="28" spans="1:7" ht="16" x14ac:dyDescent="0.2">
      <c r="A28" s="66">
        <v>5.01</v>
      </c>
      <c r="B28" s="67" t="s">
        <v>33</v>
      </c>
      <c r="C28" s="56" t="s">
        <v>115</v>
      </c>
      <c r="D28" s="59">
        <f>IF(C28="y",VLOOKUP(LUT!C29,LUT!$C$4:$E$52,3),IF(C28="n",VLOOKUP(LUT!C29,LUT!$C$4:$E$52,2)," "))</f>
        <v>0</v>
      </c>
      <c r="E28" s="57"/>
      <c r="F28" s="64" t="s">
        <v>116</v>
      </c>
      <c r="G28" s="64"/>
    </row>
    <row r="29" spans="1:7" ht="16" x14ac:dyDescent="0.2">
      <c r="A29" s="66">
        <v>5.0199999999999996</v>
      </c>
      <c r="B29" s="67" t="s">
        <v>34</v>
      </c>
      <c r="C29" s="56" t="s">
        <v>115</v>
      </c>
      <c r="D29" s="59">
        <f>IF(C29="y",VLOOKUP(LUT!C30,LUT!$C$4:$E$52,3),IF(C29="n",VLOOKUP(LUT!C30,LUT!$C$4:$E$52,2)," "))</f>
        <v>0</v>
      </c>
      <c r="E29" s="57"/>
      <c r="F29" s="64" t="s">
        <v>141</v>
      </c>
      <c r="G29" s="64"/>
    </row>
    <row r="30" spans="1:7" ht="16" x14ac:dyDescent="0.2">
      <c r="A30" s="66">
        <v>5.03</v>
      </c>
      <c r="B30" s="67" t="s">
        <v>35</v>
      </c>
      <c r="C30" s="56" t="s">
        <v>115</v>
      </c>
      <c r="D30" s="59">
        <f>IF(C30="y",VLOOKUP(LUT!C31,LUT!$C$4:$E$52,3),IF(C30="n",VLOOKUP(LUT!C31,LUT!$C$4:$E$52,2)," "))</f>
        <v>0</v>
      </c>
      <c r="E30" s="57"/>
      <c r="F30" s="64" t="s">
        <v>116</v>
      </c>
      <c r="G30" s="64"/>
    </row>
    <row r="31" spans="1:7" ht="16" x14ac:dyDescent="0.2">
      <c r="A31" s="66">
        <v>5.04</v>
      </c>
      <c r="B31" s="67" t="s">
        <v>36</v>
      </c>
      <c r="C31" s="56" t="s">
        <v>115</v>
      </c>
      <c r="D31" s="59">
        <f>IF(C31="y",VLOOKUP(LUT!C32,LUT!$C$4:$E$52,3),IF(C31="n",VLOOKUP(LUT!C32,LUT!$C$4:$E$52,2)," "))</f>
        <v>0</v>
      </c>
      <c r="E31" s="57"/>
      <c r="F31" s="64" t="s">
        <v>116</v>
      </c>
      <c r="G31" s="64"/>
    </row>
    <row r="32" spans="1:7" ht="32" x14ac:dyDescent="0.2">
      <c r="A32" s="66">
        <v>6.01</v>
      </c>
      <c r="B32" s="67" t="s">
        <v>37</v>
      </c>
      <c r="C32" s="56" t="s">
        <v>115</v>
      </c>
      <c r="D32" s="59">
        <f>IF(C32="y",VLOOKUP(LUT!C33,LUT!$C$4:$E$52,3),IF(C32="n",VLOOKUP(LUT!C33,LUT!$C$4:$E$52,2)," "))</f>
        <v>0</v>
      </c>
      <c r="E32" s="57"/>
      <c r="F32" s="64" t="s">
        <v>116</v>
      </c>
      <c r="G32" s="64"/>
    </row>
    <row r="33" spans="1:7" ht="160" x14ac:dyDescent="0.2">
      <c r="A33" s="66">
        <v>6.02</v>
      </c>
      <c r="B33" s="67" t="s">
        <v>38</v>
      </c>
      <c r="C33" s="56" t="s">
        <v>122</v>
      </c>
      <c r="D33" s="59">
        <f>IF(C33="y",VLOOKUP(LUT!C34,LUT!$C$4:$E$52,3),IF(C33="n",VLOOKUP(LUT!C34,LUT!$C$4:$E$52,2)," "))</f>
        <v>1</v>
      </c>
      <c r="E33" s="57"/>
      <c r="F33" s="56" t="s">
        <v>143</v>
      </c>
      <c r="G33" s="64" t="s">
        <v>144</v>
      </c>
    </row>
    <row r="34" spans="1:7" ht="144" x14ac:dyDescent="0.2">
      <c r="A34" s="66">
        <v>6.03</v>
      </c>
      <c r="B34" s="67" t="s">
        <v>39</v>
      </c>
      <c r="C34" s="56" t="s">
        <v>122</v>
      </c>
      <c r="D34" s="59">
        <f>IF(C34="y",VLOOKUP(LUT!C35,LUT!$C$4:$E$52,3),IF(C34="n",VLOOKUP(LUT!C35,LUT!$C$4:$E$52,2)," "))</f>
        <v>1</v>
      </c>
      <c r="E34" s="57"/>
      <c r="F34" s="64" t="s">
        <v>145</v>
      </c>
      <c r="G34" s="64" t="s">
        <v>146</v>
      </c>
    </row>
    <row r="35" spans="1:7" ht="176" x14ac:dyDescent="0.2">
      <c r="A35" s="66">
        <v>6.04</v>
      </c>
      <c r="B35" s="67" t="s">
        <v>40</v>
      </c>
      <c r="C35" s="56" t="s">
        <v>122</v>
      </c>
      <c r="D35" s="59">
        <f>IF(C35="y",VLOOKUP(LUT!C36,LUT!$C$4:$E$52,3),IF(C35="n",VLOOKUP(LUT!C36,LUT!$C$4:$E$52,2)," "))</f>
        <v>1</v>
      </c>
      <c r="E35" s="57"/>
      <c r="F35" s="64" t="s">
        <v>147</v>
      </c>
      <c r="G35" s="64" t="s">
        <v>148</v>
      </c>
    </row>
    <row r="36" spans="1:7" ht="144" x14ac:dyDescent="0.2">
      <c r="A36" s="66">
        <v>6.05</v>
      </c>
      <c r="B36" s="67" t="s">
        <v>41</v>
      </c>
      <c r="C36" s="56" t="s">
        <v>115</v>
      </c>
      <c r="D36" s="59">
        <f>IF(C36="y",VLOOKUP(LUT!C37,LUT!$C$4:$E$52,3),IF(C36="n",VLOOKUP(LUT!C37,LUT!$C$4:$E$52,2)," "))</f>
        <v>0</v>
      </c>
      <c r="E36" s="57"/>
      <c r="F36" s="64" t="s">
        <v>149</v>
      </c>
      <c r="G36" s="64" t="s">
        <v>150</v>
      </c>
    </row>
    <row r="37" spans="1:7" ht="224" x14ac:dyDescent="0.2">
      <c r="A37" s="66">
        <v>6.06</v>
      </c>
      <c r="B37" s="67" t="s">
        <v>42</v>
      </c>
      <c r="C37" s="56" t="s">
        <v>115</v>
      </c>
      <c r="D37" s="59">
        <f>IF(C37="y",VLOOKUP(LUT!C38,LUT!$C$4:$E$52,3),IF(C37="n",VLOOKUP(LUT!C38,LUT!$C$4:$E$52,2)," "))</f>
        <v>-1</v>
      </c>
      <c r="E37" s="57"/>
      <c r="F37" s="64" t="s">
        <v>151</v>
      </c>
      <c r="G37" s="64" t="s">
        <v>136</v>
      </c>
    </row>
    <row r="38" spans="1:7" ht="128" x14ac:dyDescent="0.2">
      <c r="A38" s="66">
        <v>6.07</v>
      </c>
      <c r="B38" s="67" t="s">
        <v>43</v>
      </c>
      <c r="C38" s="84" t="s">
        <v>142</v>
      </c>
      <c r="D38" s="59">
        <f>IF(C38="1 or fewer",1,IF(C38="2 or 3",0,IF(C38&gt;="4 or more",-1," ")))</f>
        <v>-1</v>
      </c>
      <c r="E38" s="57"/>
      <c r="F38" s="56" t="s">
        <v>152</v>
      </c>
      <c r="G38" s="64" t="s">
        <v>153</v>
      </c>
    </row>
    <row r="39" spans="1:7" ht="32" x14ac:dyDescent="0.2">
      <c r="A39" s="66">
        <v>7.01</v>
      </c>
      <c r="B39" s="67" t="s">
        <v>44</v>
      </c>
      <c r="C39" s="56" t="s">
        <v>115</v>
      </c>
      <c r="D39" s="59">
        <f>IF(C39="y",VLOOKUP(LUT!C40,LUT!$C$4:$E$52,3),IF(C39="n",VLOOKUP(LUT!C40,LUT!$C$4:$E$52,2)," "))</f>
        <v>-1</v>
      </c>
      <c r="E39" s="57"/>
      <c r="F39" s="101" t="s">
        <v>116</v>
      </c>
      <c r="G39" s="56"/>
    </row>
    <row r="40" spans="1:7" ht="96" x14ac:dyDescent="0.2">
      <c r="A40" s="66">
        <v>7.02</v>
      </c>
      <c r="B40" s="67" t="s">
        <v>45</v>
      </c>
      <c r="C40" s="56" t="s">
        <v>122</v>
      </c>
      <c r="D40" s="59">
        <f>IF(C40="y",VLOOKUP(LUT!C41,LUT!$C$4:$E$52,3),IF(C40="n",VLOOKUP(LUT!C41,LUT!$C$4:$E$52,2)," "))</f>
        <v>1</v>
      </c>
      <c r="E40" s="57"/>
      <c r="F40" s="64" t="s">
        <v>154</v>
      </c>
      <c r="G40" s="64" t="s">
        <v>155</v>
      </c>
    </row>
    <row r="41" spans="1:7" ht="16" x14ac:dyDescent="0.2">
      <c r="A41" s="66">
        <v>7.03</v>
      </c>
      <c r="B41" s="67" t="s">
        <v>46</v>
      </c>
      <c r="C41" s="56" t="s">
        <v>93</v>
      </c>
      <c r="D41" s="59" t="str">
        <f>IF(C41="y",VLOOKUP(LUT!C42,LUT!$C$4:$E$52,3),IF(C41="n",VLOOKUP(LUT!C42,LUT!$C$4:$E$52,2)," "))</f>
        <v xml:space="preserve"> </v>
      </c>
      <c r="E41" s="57"/>
      <c r="F41" s="64" t="s">
        <v>156</v>
      </c>
      <c r="G41" s="64"/>
    </row>
    <row r="42" spans="1:7" ht="80" x14ac:dyDescent="0.2">
      <c r="A42" s="66">
        <v>7.04</v>
      </c>
      <c r="B42" s="67" t="s">
        <v>47</v>
      </c>
      <c r="C42" s="56" t="s">
        <v>115</v>
      </c>
      <c r="D42" s="59">
        <f>IF(C42="y",VLOOKUP(LUT!C43,LUT!$C$4:$E$52,3),IF(C42="n",VLOOKUP(LUT!C43,LUT!$C$4:$E$52,2)," "))</f>
        <v>-1</v>
      </c>
      <c r="E42" s="57"/>
      <c r="F42" s="64" t="s">
        <v>157</v>
      </c>
      <c r="G42" s="64" t="s">
        <v>158</v>
      </c>
    </row>
    <row r="43" spans="1:7" ht="16" x14ac:dyDescent="0.2">
      <c r="A43" s="66">
        <v>7.05</v>
      </c>
      <c r="B43" s="67" t="s">
        <v>48</v>
      </c>
      <c r="C43" s="56" t="s">
        <v>93</v>
      </c>
      <c r="D43" s="59" t="str">
        <f>IF(C43="y",VLOOKUP(LUT!C44,LUT!$C$4:$E$52,3),IF(C43="n",VLOOKUP(LUT!C44,LUT!$C$4:$E$52,2)," "))</f>
        <v xml:space="preserve"> </v>
      </c>
      <c r="E43" s="57"/>
      <c r="F43" s="64" t="s">
        <v>159</v>
      </c>
      <c r="G43" s="64"/>
    </row>
    <row r="44" spans="1:7" ht="80" x14ac:dyDescent="0.2">
      <c r="A44" s="66">
        <v>7.06</v>
      </c>
      <c r="B44" s="67" t="s">
        <v>49</v>
      </c>
      <c r="C44" s="56" t="s">
        <v>115</v>
      </c>
      <c r="D44" s="59">
        <f>IF(C44="y",VLOOKUP(LUT!C45,LUT!$C$4:$E$52,3),IF(C44="n",VLOOKUP(LUT!C45,LUT!$C$4:$E$52,2)," "))</f>
        <v>-1</v>
      </c>
      <c r="E44" s="57"/>
      <c r="F44" s="64" t="s">
        <v>161</v>
      </c>
      <c r="G44" s="64" t="s">
        <v>160</v>
      </c>
    </row>
    <row r="45" spans="1:7" ht="16" x14ac:dyDescent="0.2">
      <c r="A45" s="66">
        <v>7.07</v>
      </c>
      <c r="B45" s="67" t="s">
        <v>50</v>
      </c>
      <c r="C45" s="56" t="s">
        <v>93</v>
      </c>
      <c r="D45" s="59" t="str">
        <f>IF(C45="y",VLOOKUP(LUT!C46,LUT!$C$4:$E$52,3),IF(C45="n",VLOOKUP(LUT!C46,LUT!$C$4:$E$52,2)," "))</f>
        <v xml:space="preserve"> </v>
      </c>
      <c r="E45" s="57"/>
      <c r="F45" s="64" t="s">
        <v>162</v>
      </c>
      <c r="G45" s="64"/>
    </row>
    <row r="46" spans="1:7" ht="112" x14ac:dyDescent="0.2">
      <c r="A46" s="66">
        <v>7.08</v>
      </c>
      <c r="B46" s="67" t="s">
        <v>51</v>
      </c>
      <c r="C46" s="56" t="s">
        <v>115</v>
      </c>
      <c r="D46" s="59">
        <f>IF(C46="y",VLOOKUP(LUT!C47,LUT!$C$4:$E$52,3),IF(C46="n",VLOOKUP(LUT!C47,LUT!$C$4:$E$52,2)," "))</f>
        <v>-1</v>
      </c>
      <c r="E46" s="57"/>
      <c r="F46" s="64" t="s">
        <v>163</v>
      </c>
      <c r="G46" s="64" t="s">
        <v>164</v>
      </c>
    </row>
    <row r="47" spans="1:7" ht="32" x14ac:dyDescent="0.2">
      <c r="A47" s="66">
        <v>8.01</v>
      </c>
      <c r="B47" s="67" t="s">
        <v>52</v>
      </c>
      <c r="C47" s="56"/>
      <c r="D47" s="59" t="str">
        <f>IF(C47="y",VLOOKUP(LUT!C48,LUT!$C$4:$E$52,3),IF(C47="n",VLOOKUP(LUT!C48,LUT!$C$4:$E$52,2)," "))</f>
        <v xml:space="preserve"> </v>
      </c>
      <c r="E47" s="57"/>
      <c r="F47" s="64" t="s">
        <v>165</v>
      </c>
      <c r="G47" s="64"/>
    </row>
    <row r="48" spans="1:7" ht="96" x14ac:dyDescent="0.2">
      <c r="A48" s="66">
        <v>8.02</v>
      </c>
      <c r="B48" s="67" t="s">
        <v>53</v>
      </c>
      <c r="C48" s="56" t="s">
        <v>115</v>
      </c>
      <c r="D48" s="59">
        <f>IF(C48="y",VLOOKUP(LUT!C49,LUT!$C$4:$E$52,3),IF(C48="n",VLOOKUP(LUT!C49,LUT!$C$4:$E$52,2)," "))</f>
        <v>-1</v>
      </c>
      <c r="E48" s="57"/>
      <c r="F48" s="64" t="s">
        <v>166</v>
      </c>
      <c r="G48" s="64" t="s">
        <v>167</v>
      </c>
    </row>
    <row r="49" spans="1:7" ht="96" x14ac:dyDescent="0.2">
      <c r="A49" s="66">
        <v>8.0299999999999994</v>
      </c>
      <c r="B49" s="67" t="s">
        <v>54</v>
      </c>
      <c r="C49" s="56" t="s">
        <v>122</v>
      </c>
      <c r="D49" s="59">
        <f>IF(C49="y",VLOOKUP(LUT!C50,LUT!$C$4:$E$52,3),IF(C49="n",VLOOKUP(LUT!C50,LUT!$C$4:$E$52,2)," "))</f>
        <v>-1</v>
      </c>
      <c r="E49" s="57"/>
      <c r="F49" s="64" t="s">
        <v>168</v>
      </c>
      <c r="G49" s="64" t="s">
        <v>169</v>
      </c>
    </row>
    <row r="50" spans="1:7" ht="224" x14ac:dyDescent="0.2">
      <c r="A50" s="66">
        <v>8.0399999999999991</v>
      </c>
      <c r="B50" s="67" t="s">
        <v>55</v>
      </c>
      <c r="C50" s="56" t="s">
        <v>115</v>
      </c>
      <c r="D50" s="59">
        <f>IF(C50="y",VLOOKUP(LUT!C51,LUT!$C$4:$E$52,3),IF(C50="n",VLOOKUP(LUT!C51,LUT!$C$4:$E$52,2)," "))</f>
        <v>-1</v>
      </c>
      <c r="E50" s="57"/>
      <c r="F50" s="64" t="s">
        <v>151</v>
      </c>
      <c r="G50" s="64" t="s">
        <v>136</v>
      </c>
    </row>
    <row r="51" spans="1:7" ht="16" x14ac:dyDescent="0.2">
      <c r="A51" s="66">
        <v>8.0500000000000007</v>
      </c>
      <c r="B51" s="67" t="s">
        <v>56</v>
      </c>
      <c r="C51" s="56" t="s">
        <v>93</v>
      </c>
      <c r="D51" s="59" t="str">
        <f>IF(C51="y",VLOOKUP(LUT!C52,LUT!$C$4:$E$52,3),IF(C51="n",VLOOKUP(LUT!C52,LUT!$C$4:$E$52,2)," "))</f>
        <v xml:space="preserve"> </v>
      </c>
      <c r="E51" s="57"/>
      <c r="F51" s="64" t="s">
        <v>170</v>
      </c>
      <c r="G51" s="64"/>
    </row>
    <row r="52" spans="1:7" ht="16" thickBot="1" x14ac:dyDescent="0.25">
      <c r="A52" s="87"/>
      <c r="B52" s="86"/>
      <c r="C52" s="56"/>
      <c r="D52" s="56"/>
      <c r="E52" s="57"/>
      <c r="F52" s="56"/>
      <c r="G52" s="56"/>
    </row>
    <row r="53" spans="1:7" ht="29.25" customHeight="1" thickTop="1" x14ac:dyDescent="0.2">
      <c r="A53" s="56"/>
      <c r="B53" s="56"/>
      <c r="C53" s="69" t="s">
        <v>57</v>
      </c>
      <c r="D53" s="61">
        <f>SUM(D3:D51)</f>
        <v>-1</v>
      </c>
      <c r="E53" s="62"/>
      <c r="F53" s="56"/>
      <c r="G53" s="56"/>
    </row>
    <row r="54" spans="1:7" ht="33" customHeight="1" thickBot="1" x14ac:dyDescent="0.25">
      <c r="A54" s="56"/>
      <c r="B54" s="56"/>
      <c r="C54" s="70" t="s">
        <v>58</v>
      </c>
      <c r="D54" s="21" t="str">
        <f>IF(E60="no","more info needed",IF(D53&lt;1,"accept",IF(D53&gt;6,"reject","evaluate further")))</f>
        <v>accept</v>
      </c>
      <c r="E54" s="62"/>
      <c r="F54" s="56"/>
      <c r="G54" s="56"/>
    </row>
    <row r="55" spans="1:7" ht="17" thickTop="1" thickBot="1" x14ac:dyDescent="0.25">
      <c r="A55" s="56"/>
      <c r="B55" s="56"/>
      <c r="C55" s="56"/>
      <c r="D55" s="56"/>
      <c r="E55" s="57"/>
      <c r="F55" s="56"/>
      <c r="G55" s="56"/>
    </row>
    <row r="56" spans="1:7" ht="34" thickTop="1" thickBot="1" x14ac:dyDescent="0.25">
      <c r="A56" s="56"/>
      <c r="B56" s="22" t="s">
        <v>59</v>
      </c>
      <c r="C56" s="23" t="s">
        <v>60</v>
      </c>
      <c r="D56" s="19" t="s">
        <v>61</v>
      </c>
      <c r="E56" s="62"/>
      <c r="F56" s="63"/>
      <c r="G56" s="56"/>
    </row>
    <row r="57" spans="1:7" ht="17" thickTop="1" x14ac:dyDescent="0.2">
      <c r="A57" s="56"/>
      <c r="B57" s="28" t="s">
        <v>62</v>
      </c>
      <c r="C57" s="24">
        <f>COUNTIF(C3:C15, "y")+COUNTIF(C3:C15, "n")+COUNTIF(C6:C7, "1")+COUNTIF(C6:C7, "2")+COUNTIF(C6:C7, "3")</f>
        <v>10</v>
      </c>
      <c r="D57" s="20" t="str">
        <f>IF(C57&gt;=2,"yes","no")</f>
        <v>yes</v>
      </c>
      <c r="E57" s="62"/>
      <c r="F57" s="56"/>
      <c r="G57" s="56"/>
    </row>
    <row r="58" spans="1:7" ht="16" x14ac:dyDescent="0.2">
      <c r="A58" s="56"/>
      <c r="B58" s="29" t="s">
        <v>63</v>
      </c>
      <c r="C58" s="24">
        <f>COUNTIF(C16:C27,"y")+COUNTIF(C16:C27,"n")</f>
        <v>8</v>
      </c>
      <c r="D58" s="20" t="str">
        <f>IF(C58&gt;=2,"yes","no")</f>
        <v>yes</v>
      </c>
      <c r="E58" s="62"/>
      <c r="F58" s="56"/>
      <c r="G58" s="56"/>
    </row>
    <row r="59" spans="1:7" ht="16" x14ac:dyDescent="0.2">
      <c r="A59" s="56"/>
      <c r="B59" s="28" t="s">
        <v>64</v>
      </c>
      <c r="C59" s="24">
        <f>COUNTIF(C28:C51,"y")+COUNTIF(C28:C51, "n")+COUNT(C28:C51)</f>
        <v>18</v>
      </c>
      <c r="D59" s="20" t="str">
        <f>IF(C59&gt;=6,"yes","no")</f>
        <v>yes</v>
      </c>
      <c r="E59" s="62"/>
      <c r="F59" s="56"/>
      <c r="G59" s="56"/>
    </row>
    <row r="60" spans="1:7" ht="17" thickBot="1" x14ac:dyDescent="0.25">
      <c r="A60" s="56"/>
      <c r="B60" s="25" t="s">
        <v>65</v>
      </c>
      <c r="C60" s="26">
        <f>SUM(C57:C59)</f>
        <v>36</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8" t="s">
        <v>66</v>
      </c>
      <c r="C63" s="108"/>
      <c r="D63" s="108"/>
      <c r="E63" s="62"/>
      <c r="F63" s="56"/>
      <c r="G63" s="56"/>
    </row>
    <row r="64" spans="1:7" ht="16" thickBot="1" x14ac:dyDescent="0.25">
      <c r="A64" s="56"/>
      <c r="B64" s="109" t="s">
        <v>67</v>
      </c>
      <c r="C64" s="110"/>
      <c r="D64" s="111"/>
      <c r="E64" s="62"/>
      <c r="F64" s="56"/>
      <c r="G64" s="56"/>
    </row>
    <row r="65" spans="1:7" x14ac:dyDescent="0.2">
      <c r="A65" s="56">
        <v>9.01</v>
      </c>
      <c r="B65" s="71" t="s">
        <v>68</v>
      </c>
      <c r="C65" s="112"/>
      <c r="D65" s="113"/>
      <c r="E65" s="62"/>
      <c r="F65" s="56"/>
      <c r="G65" s="56"/>
    </row>
    <row r="66" spans="1:7" x14ac:dyDescent="0.2">
      <c r="A66" s="56">
        <v>9.02</v>
      </c>
      <c r="B66" s="71" t="s">
        <v>69</v>
      </c>
      <c r="C66" s="114"/>
      <c r="D66" s="115"/>
      <c r="E66" s="62"/>
      <c r="F66" s="56"/>
      <c r="G66" s="56"/>
    </row>
    <row r="67" spans="1:7" x14ac:dyDescent="0.2">
      <c r="A67" s="56">
        <v>9.0299999999999994</v>
      </c>
      <c r="B67" s="71" t="s">
        <v>70</v>
      </c>
      <c r="C67" s="106"/>
      <c r="D67" s="107"/>
      <c r="E67" s="62"/>
      <c r="F67" s="56"/>
      <c r="G67" s="56"/>
    </row>
    <row r="68" spans="1:7" x14ac:dyDescent="0.2">
      <c r="A68" s="56">
        <v>9.0399999999999991</v>
      </c>
      <c r="B68" s="71" t="s">
        <v>71</v>
      </c>
      <c r="C68" s="106"/>
      <c r="D68" s="107"/>
      <c r="E68" s="62"/>
      <c r="F68" s="56"/>
      <c r="G68" s="56"/>
    </row>
    <row r="69" spans="1:7" x14ac:dyDescent="0.2">
      <c r="A69" s="56">
        <v>9.0500000000000007</v>
      </c>
      <c r="B69" s="71" t="s">
        <v>72</v>
      </c>
      <c r="C69" s="106"/>
      <c r="D69" s="107"/>
      <c r="E69" s="62"/>
      <c r="F69" s="56"/>
      <c r="G69" s="56"/>
    </row>
    <row r="70" spans="1:7" x14ac:dyDescent="0.2">
      <c r="A70" s="56">
        <v>9.06</v>
      </c>
      <c r="B70" s="71" t="s">
        <v>73</v>
      </c>
      <c r="C70" s="106"/>
      <c r="D70" s="107"/>
      <c r="E70" s="62"/>
      <c r="F70" s="56"/>
      <c r="G70" s="56"/>
    </row>
    <row r="71" spans="1:7" x14ac:dyDescent="0.2">
      <c r="A71" s="56">
        <v>9.07</v>
      </c>
      <c r="B71" s="71" t="s">
        <v>74</v>
      </c>
      <c r="C71" s="94"/>
      <c r="D71" s="97" t="str">
        <f>IF(C71="yes", IF(OR(C65="?", C66="?", C67="no", C67="?"), "eval.", IF(AND(C65="yes", C66="yes", C67="yes"), "reject", IF(OR(C65="no", C66="no"), "accept", " ")))," ")</f>
        <v xml:space="preserve"> </v>
      </c>
      <c r="E71" s="62"/>
      <c r="F71" s="56"/>
      <c r="G71" s="56"/>
    </row>
    <row r="72" spans="1:7" x14ac:dyDescent="0.2">
      <c r="A72" s="56">
        <v>9.08</v>
      </c>
      <c r="B72" s="71" t="s">
        <v>75</v>
      </c>
      <c r="C72" s="92"/>
      <c r="D72" s="89" t="str">
        <f>IF(C71="yes","STOP",IF(C72="yes",IF(C68="no","accept",IF(AND(C68="yes",OR(C69="yes",C70="yes")),"reject",IF(OR(C68="?",C69="?",C70="?",C69="no",C70="no"),"eval.",""))), ""))</f>
        <v/>
      </c>
      <c r="E72" s="62"/>
      <c r="F72" s="56"/>
      <c r="G72" s="56"/>
    </row>
    <row r="73" spans="1:7" ht="16" thickBot="1" x14ac:dyDescent="0.25">
      <c r="A73" s="56">
        <v>9.09</v>
      </c>
      <c r="B73" s="91" t="s">
        <v>76</v>
      </c>
      <c r="C73" s="93"/>
      <c r="D73" s="90" t="str">
        <f>IF(OR(C71="yes",C72="yes"),"STOP",IF(C73="yes",IF(AND(LUT!I26="accept",LUT!I27="accept"),"accept",IF(AND(LUT!I26="eval.",LUT!I27="eval."),"eval.",IF(OR(LUT!I26="reject",LUT!I27="reject"),"reject",""))),""))</f>
        <v/>
      </c>
      <c r="E73" s="62"/>
      <c r="F73" s="56"/>
      <c r="G73" s="56"/>
    </row>
    <row r="74" spans="1:7" ht="16" thickBot="1" x14ac:dyDescent="0.25">
      <c r="A74" s="56"/>
      <c r="B74" s="72" t="s">
        <v>77</v>
      </c>
      <c r="C74" s="104" t="str">
        <f>IF(OR(D71="accept", D72="accept", D73="accept"), "Accept", IF(OR(D71="eval.", D72="eval.", D73="eval."), "Evaluate Further", IF(OR(D71="reject", D72="reject",D73="reject"), "Reject", "")))</f>
        <v/>
      </c>
      <c r="D74" s="105"/>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78</v>
      </c>
      <c r="H2" s="116" t="s">
        <v>79</v>
      </c>
      <c r="I2" s="117"/>
      <c r="J2" s="117"/>
      <c r="K2" s="117"/>
      <c r="L2" s="117"/>
      <c r="M2" s="117"/>
      <c r="N2" s="117"/>
      <c r="O2" s="117"/>
      <c r="P2" s="117"/>
      <c r="Q2" s="117"/>
      <c r="R2" s="118"/>
    </row>
    <row r="3" spans="2:18" x14ac:dyDescent="0.2">
      <c r="B3" s="1" t="s">
        <v>59</v>
      </c>
      <c r="C3" s="2" t="s">
        <v>2</v>
      </c>
      <c r="D3" s="2" t="s">
        <v>80</v>
      </c>
      <c r="E3" s="3" t="s">
        <v>81</v>
      </c>
      <c r="H3" s="138" t="s">
        <v>82</v>
      </c>
      <c r="I3" s="139"/>
      <c r="J3" s="139"/>
      <c r="K3" s="139"/>
      <c r="L3" s="139"/>
      <c r="M3" s="139"/>
      <c r="N3" s="139"/>
      <c r="O3" s="139"/>
      <c r="P3" s="139"/>
      <c r="Q3" s="139"/>
      <c r="R3" s="140"/>
    </row>
    <row r="4" spans="2:18" x14ac:dyDescent="0.2">
      <c r="B4" s="4" t="s">
        <v>83</v>
      </c>
      <c r="C4">
        <v>1.01</v>
      </c>
      <c r="D4">
        <v>0</v>
      </c>
      <c r="E4" s="5">
        <v>-3</v>
      </c>
      <c r="H4" s="141" t="s">
        <v>84</v>
      </c>
      <c r="I4" s="142"/>
      <c r="J4" s="142"/>
      <c r="K4" s="142"/>
      <c r="L4" s="142"/>
      <c r="M4" s="142"/>
      <c r="N4" s="142"/>
      <c r="O4" s="142"/>
      <c r="P4" s="142"/>
      <c r="Q4" s="142"/>
      <c r="R4" s="16" t="s">
        <v>85</v>
      </c>
    </row>
    <row r="5" spans="2:18" x14ac:dyDescent="0.2">
      <c r="B5" s="4" t="s">
        <v>64</v>
      </c>
      <c r="C5">
        <v>1.02</v>
      </c>
      <c r="D5">
        <v>-1</v>
      </c>
      <c r="E5" s="5">
        <v>1</v>
      </c>
      <c r="H5" s="141" t="s">
        <v>86</v>
      </c>
      <c r="I5" s="10">
        <v>2.0099999999999998</v>
      </c>
      <c r="J5" s="10">
        <v>1</v>
      </c>
      <c r="K5" s="10">
        <v>1</v>
      </c>
      <c r="L5" s="10">
        <v>1</v>
      </c>
      <c r="M5" s="10">
        <v>2</v>
      </c>
      <c r="N5" s="10">
        <v>2</v>
      </c>
      <c r="O5" s="10">
        <v>2</v>
      </c>
      <c r="P5" s="10">
        <v>3</v>
      </c>
      <c r="Q5" s="10">
        <v>3</v>
      </c>
      <c r="R5" s="11">
        <v>3</v>
      </c>
    </row>
    <row r="6" spans="2:18" x14ac:dyDescent="0.2">
      <c r="B6" s="4" t="s">
        <v>64</v>
      </c>
      <c r="C6">
        <v>1.03</v>
      </c>
      <c r="D6">
        <v>-1</v>
      </c>
      <c r="E6" s="5">
        <v>1</v>
      </c>
      <c r="H6" s="141"/>
      <c r="I6" s="10">
        <v>2.02</v>
      </c>
      <c r="J6" s="10">
        <v>1</v>
      </c>
      <c r="K6" s="10">
        <v>2</v>
      </c>
      <c r="L6" s="10">
        <v>3</v>
      </c>
      <c r="M6" s="10">
        <v>1</v>
      </c>
      <c r="N6" s="10">
        <v>2</v>
      </c>
      <c r="O6" s="10">
        <v>3</v>
      </c>
      <c r="P6" s="10">
        <v>1</v>
      </c>
      <c r="Q6" s="10">
        <v>2</v>
      </c>
      <c r="R6" s="11">
        <v>3</v>
      </c>
    </row>
    <row r="7" spans="2:18" x14ac:dyDescent="0.2">
      <c r="B7" s="4"/>
      <c r="C7">
        <v>2.0099999999999998</v>
      </c>
      <c r="D7" s="126" t="s">
        <v>87</v>
      </c>
      <c r="E7" s="127"/>
      <c r="H7" s="121" t="s">
        <v>88</v>
      </c>
      <c r="I7" s="10">
        <v>3.01</v>
      </c>
      <c r="J7" s="10">
        <v>2</v>
      </c>
      <c r="K7" s="10">
        <v>1</v>
      </c>
      <c r="L7" s="10">
        <v>1</v>
      </c>
      <c r="M7" s="10">
        <v>2</v>
      </c>
      <c r="N7" s="10">
        <v>2</v>
      </c>
      <c r="O7" s="10">
        <v>1</v>
      </c>
      <c r="P7" s="10">
        <v>2</v>
      </c>
      <c r="Q7" s="10">
        <v>2</v>
      </c>
      <c r="R7" s="11">
        <v>2</v>
      </c>
    </row>
    <row r="8" spans="2:18" x14ac:dyDescent="0.2">
      <c r="B8" s="4"/>
      <c r="C8">
        <v>2.02</v>
      </c>
      <c r="D8" s="128"/>
      <c r="E8" s="129"/>
      <c r="H8" s="121"/>
      <c r="I8" s="10">
        <v>3.02</v>
      </c>
      <c r="J8" s="10">
        <v>2</v>
      </c>
      <c r="K8" s="10">
        <v>1</v>
      </c>
      <c r="L8" s="10">
        <v>1</v>
      </c>
      <c r="M8" s="10">
        <v>2</v>
      </c>
      <c r="N8" s="10">
        <v>2</v>
      </c>
      <c r="O8" s="10">
        <v>1</v>
      </c>
      <c r="P8" s="10">
        <v>2</v>
      </c>
      <c r="Q8" s="10">
        <v>2</v>
      </c>
      <c r="R8" s="11">
        <v>2</v>
      </c>
    </row>
    <row r="9" spans="2:18" x14ac:dyDescent="0.2">
      <c r="B9" s="4" t="s">
        <v>64</v>
      </c>
      <c r="C9">
        <v>2.0299999999999998</v>
      </c>
      <c r="D9">
        <v>0</v>
      </c>
      <c r="E9" s="5">
        <v>1</v>
      </c>
      <c r="H9" s="121"/>
      <c r="I9" s="10">
        <v>3.03</v>
      </c>
      <c r="J9" s="10">
        <v>4</v>
      </c>
      <c r="K9" s="10">
        <v>2</v>
      </c>
      <c r="L9" s="10">
        <v>1</v>
      </c>
      <c r="M9" s="10">
        <v>4</v>
      </c>
      <c r="N9" s="10">
        <v>3</v>
      </c>
      <c r="O9" s="10">
        <v>2</v>
      </c>
      <c r="P9" s="10">
        <v>4</v>
      </c>
      <c r="Q9" s="10">
        <v>4</v>
      </c>
      <c r="R9" s="11">
        <v>4</v>
      </c>
    </row>
    <row r="10" spans="2:18" x14ac:dyDescent="0.2">
      <c r="B10" s="4" t="s">
        <v>64</v>
      </c>
      <c r="C10">
        <v>2.04</v>
      </c>
      <c r="D10">
        <v>0</v>
      </c>
      <c r="E10" s="5">
        <v>1</v>
      </c>
      <c r="H10" s="121"/>
      <c r="I10" s="10">
        <v>3.04</v>
      </c>
      <c r="J10" s="10">
        <v>4</v>
      </c>
      <c r="K10" s="10">
        <v>2</v>
      </c>
      <c r="L10" s="10">
        <v>1</v>
      </c>
      <c r="M10" s="10">
        <v>4</v>
      </c>
      <c r="N10" s="10">
        <v>3</v>
      </c>
      <c r="O10" s="10">
        <v>2</v>
      </c>
      <c r="P10" s="10">
        <v>4</v>
      </c>
      <c r="Q10" s="10">
        <v>4</v>
      </c>
      <c r="R10" s="11">
        <v>4</v>
      </c>
    </row>
    <row r="11" spans="2:18" x14ac:dyDescent="0.2">
      <c r="B11" s="4"/>
      <c r="C11">
        <v>2.0499999999999998</v>
      </c>
      <c r="E11" s="5"/>
      <c r="H11" s="121"/>
      <c r="I11" s="10">
        <v>3.05</v>
      </c>
      <c r="J11" s="10">
        <v>2</v>
      </c>
      <c r="K11" s="10">
        <v>1</v>
      </c>
      <c r="L11" s="10">
        <v>1</v>
      </c>
      <c r="M11" s="10">
        <v>2</v>
      </c>
      <c r="N11" s="10">
        <v>2</v>
      </c>
      <c r="O11" s="10">
        <v>1</v>
      </c>
      <c r="P11" s="10">
        <v>2</v>
      </c>
      <c r="Q11" s="10">
        <v>2</v>
      </c>
      <c r="R11" s="11">
        <v>2</v>
      </c>
    </row>
    <row r="12" spans="2:18" x14ac:dyDescent="0.2">
      <c r="B12" s="4" t="s">
        <v>64</v>
      </c>
      <c r="C12">
        <v>3.01</v>
      </c>
      <c r="D12" s="130" t="s">
        <v>89</v>
      </c>
      <c r="E12" s="131"/>
      <c r="H12" s="119" t="s">
        <v>90</v>
      </c>
      <c r="I12" s="120"/>
      <c r="J12" s="120"/>
      <c r="K12" s="120"/>
      <c r="L12" s="120"/>
      <c r="M12" s="120"/>
      <c r="N12" s="120"/>
      <c r="O12" s="120"/>
      <c r="P12" s="120"/>
      <c r="Q12" s="120"/>
      <c r="R12" s="123"/>
    </row>
    <row r="13" spans="2:18" x14ac:dyDescent="0.2">
      <c r="B13" s="4" t="s">
        <v>91</v>
      </c>
      <c r="C13">
        <v>3.02</v>
      </c>
      <c r="D13" s="132"/>
      <c r="E13" s="133"/>
      <c r="H13" s="4" t="s">
        <v>92</v>
      </c>
      <c r="I13" s="10">
        <v>2.0499999999999998</v>
      </c>
      <c r="J13" s="10" t="s">
        <v>93</v>
      </c>
      <c r="K13" s="10" t="s">
        <v>94</v>
      </c>
      <c r="L13" s="10" t="s">
        <v>95</v>
      </c>
      <c r="M13" s="120"/>
      <c r="N13" s="120"/>
      <c r="O13" s="120"/>
      <c r="P13" s="120"/>
      <c r="Q13" s="120"/>
      <c r="R13" s="123"/>
    </row>
    <row r="14" spans="2:18" x14ac:dyDescent="0.2">
      <c r="B14" s="4" t="s">
        <v>62</v>
      </c>
      <c r="C14">
        <v>3.03</v>
      </c>
      <c r="D14" s="132"/>
      <c r="E14" s="133"/>
      <c r="H14" s="121" t="s">
        <v>88</v>
      </c>
      <c r="I14" s="10">
        <v>3.01</v>
      </c>
      <c r="J14" s="10">
        <v>-1</v>
      </c>
      <c r="K14" s="10">
        <v>0</v>
      </c>
      <c r="L14" s="10">
        <v>-2</v>
      </c>
      <c r="M14" s="120"/>
      <c r="N14" s="120"/>
      <c r="O14" s="120"/>
      <c r="P14" s="120"/>
      <c r="Q14" s="120"/>
      <c r="R14" s="123"/>
    </row>
    <row r="15" spans="2:18" ht="16" thickBot="1" x14ac:dyDescent="0.25">
      <c r="B15" s="4" t="s">
        <v>91</v>
      </c>
      <c r="C15">
        <v>3.04</v>
      </c>
      <c r="D15" s="132"/>
      <c r="E15" s="133"/>
      <c r="H15" s="122"/>
      <c r="I15" s="13" t="s">
        <v>96</v>
      </c>
      <c r="J15" s="13">
        <v>0</v>
      </c>
      <c r="K15" s="13">
        <v>0</v>
      </c>
      <c r="L15" s="13">
        <v>0</v>
      </c>
      <c r="M15" s="124"/>
      <c r="N15" s="124"/>
      <c r="O15" s="124"/>
      <c r="P15" s="124"/>
      <c r="Q15" s="124"/>
      <c r="R15" s="125"/>
    </row>
    <row r="16" spans="2:18" x14ac:dyDescent="0.2">
      <c r="B16" s="4" t="s">
        <v>64</v>
      </c>
      <c r="C16">
        <v>3.05</v>
      </c>
      <c r="D16" s="134"/>
      <c r="E16" s="135"/>
    </row>
    <row r="17" spans="2:11" x14ac:dyDescent="0.2">
      <c r="B17" s="4" t="s">
        <v>97</v>
      </c>
      <c r="C17">
        <v>4.01</v>
      </c>
      <c r="D17">
        <v>0</v>
      </c>
      <c r="E17" s="5">
        <v>1</v>
      </c>
    </row>
    <row r="18" spans="2:11" ht="16" thickBot="1" x14ac:dyDescent="0.25">
      <c r="B18" s="4" t="s">
        <v>64</v>
      </c>
      <c r="C18">
        <v>4.0199999999999996</v>
      </c>
      <c r="D18">
        <v>0</v>
      </c>
      <c r="E18" s="5">
        <v>1</v>
      </c>
    </row>
    <row r="19" spans="2:11" x14ac:dyDescent="0.2">
      <c r="B19" s="4" t="s">
        <v>64</v>
      </c>
      <c r="C19">
        <v>4.03</v>
      </c>
      <c r="D19">
        <v>0</v>
      </c>
      <c r="E19" s="5">
        <v>1</v>
      </c>
      <c r="H19" s="116" t="s">
        <v>98</v>
      </c>
      <c r="I19" s="117"/>
      <c r="J19" s="117"/>
      <c r="K19" s="118"/>
    </row>
    <row r="20" spans="2:11" x14ac:dyDescent="0.2">
      <c r="B20" s="4" t="s">
        <v>62</v>
      </c>
      <c r="C20">
        <v>4.04</v>
      </c>
      <c r="D20">
        <v>-1</v>
      </c>
      <c r="E20" s="5">
        <v>1</v>
      </c>
      <c r="H20" s="4" t="s">
        <v>99</v>
      </c>
      <c r="I20" s="12">
        <v>1</v>
      </c>
      <c r="J20" s="12">
        <v>2</v>
      </c>
      <c r="K20" s="9">
        <v>4</v>
      </c>
    </row>
    <row r="21" spans="2:11" ht="16" thickBot="1" x14ac:dyDescent="0.25">
      <c r="B21" s="4" t="s">
        <v>64</v>
      </c>
      <c r="C21">
        <v>4.05</v>
      </c>
      <c r="D21">
        <v>0</v>
      </c>
      <c r="E21" s="5">
        <v>1</v>
      </c>
      <c r="H21" s="6" t="s">
        <v>4</v>
      </c>
      <c r="I21" s="14">
        <v>1</v>
      </c>
      <c r="J21" s="14">
        <v>0</v>
      </c>
      <c r="K21" s="15">
        <v>-1</v>
      </c>
    </row>
    <row r="22" spans="2:11" x14ac:dyDescent="0.2">
      <c r="B22" s="4" t="s">
        <v>64</v>
      </c>
      <c r="C22">
        <v>4.0599999999999996</v>
      </c>
      <c r="D22">
        <v>0</v>
      </c>
      <c r="E22" s="5">
        <v>1</v>
      </c>
    </row>
    <row r="23" spans="2:11" x14ac:dyDescent="0.2">
      <c r="B23" s="4" t="s">
        <v>64</v>
      </c>
      <c r="C23">
        <v>4.07</v>
      </c>
      <c r="D23">
        <v>0</v>
      </c>
      <c r="E23" s="5">
        <v>1</v>
      </c>
    </row>
    <row r="24" spans="2:11" ht="16" thickBot="1" x14ac:dyDescent="0.25">
      <c r="B24" s="4" t="s">
        <v>91</v>
      </c>
      <c r="C24">
        <v>4.08</v>
      </c>
      <c r="D24">
        <v>0</v>
      </c>
      <c r="E24" s="5">
        <v>1</v>
      </c>
    </row>
    <row r="25" spans="2:11" x14ac:dyDescent="0.2">
      <c r="B25" s="4" t="s">
        <v>91</v>
      </c>
      <c r="C25">
        <v>4.09</v>
      </c>
      <c r="D25">
        <v>0</v>
      </c>
      <c r="E25" s="5">
        <v>1</v>
      </c>
      <c r="H25" s="143" t="s">
        <v>100</v>
      </c>
      <c r="I25" s="144"/>
      <c r="J25" s="144"/>
      <c r="K25" s="145"/>
    </row>
    <row r="26" spans="2:11" x14ac:dyDescent="0.2">
      <c r="B26" s="4" t="s">
        <v>91</v>
      </c>
      <c r="C26">
        <v>4.0999999999999996</v>
      </c>
      <c r="D26">
        <v>0</v>
      </c>
      <c r="E26" s="5">
        <v>1</v>
      </c>
      <c r="H26" s="95" t="s">
        <v>101</v>
      </c>
      <c r="I26" s="146" t="str">
        <f>IF(OR('WRA Worksheet'!C65="?",'WRA Worksheet'!C66="?",'WRA Worksheet'!C67="?",'WRA Worksheet'!C67="no"),"eval.",IF(AND('WRA Worksheet'!C65="yes",'WRA Worksheet'!C66="yes",'WRA Worksheet'!C67="yes"),"reject",IF(OR('WRA Worksheet'!C65="no",'WRA Worksheet'!C66="no"),"accept","")))</f>
        <v/>
      </c>
      <c r="J26" s="146"/>
      <c r="K26" s="147"/>
    </row>
    <row r="27" spans="2:11" ht="16" thickBot="1" x14ac:dyDescent="0.25">
      <c r="B27" s="4" t="s">
        <v>91</v>
      </c>
      <c r="C27">
        <v>4.1100000000000003</v>
      </c>
      <c r="D27">
        <v>0</v>
      </c>
      <c r="E27" s="5">
        <v>1</v>
      </c>
      <c r="H27" s="96" t="s">
        <v>102</v>
      </c>
      <c r="I27" s="148" t="str">
        <f>IF('WRA Worksheet'!C68="no","accept",IF(AND('WRA Worksheet'!C68="yes",OR('WRA Worksheet'!C69="yes",'WRA Worksheet'!C70="yes")),"reject",IF(OR('WRA Worksheet'!C68="?",'WRA Worksheet'!C69="?",'WRA Worksheet'!C70="?",'WRA Worksheet'!C69="no",'WRA Worksheet'!C70="no"),"eval.","")))</f>
        <v/>
      </c>
      <c r="J27" s="148"/>
      <c r="K27" s="149"/>
    </row>
    <row r="28" spans="2:11" x14ac:dyDescent="0.2">
      <c r="B28" s="4" t="s">
        <v>64</v>
      </c>
      <c r="C28">
        <v>4.12</v>
      </c>
      <c r="D28">
        <v>0</v>
      </c>
      <c r="E28" s="5">
        <v>1</v>
      </c>
    </row>
    <row r="29" spans="2:11" x14ac:dyDescent="0.2">
      <c r="B29" s="4" t="s">
        <v>103</v>
      </c>
      <c r="C29">
        <v>5.01</v>
      </c>
      <c r="D29">
        <v>0</v>
      </c>
      <c r="E29" s="5">
        <v>5</v>
      </c>
    </row>
    <row r="30" spans="2:11" x14ac:dyDescent="0.2">
      <c r="B30" s="4" t="s">
        <v>64</v>
      </c>
      <c r="C30">
        <v>5.0199999999999996</v>
      </c>
      <c r="D30">
        <v>0</v>
      </c>
      <c r="E30" s="5">
        <v>1</v>
      </c>
    </row>
    <row r="31" spans="2:11" x14ac:dyDescent="0.2">
      <c r="B31" s="4" t="s">
        <v>91</v>
      </c>
      <c r="C31">
        <v>5.03</v>
      </c>
      <c r="D31">
        <v>0</v>
      </c>
      <c r="E31" s="5">
        <v>1</v>
      </c>
    </row>
    <row r="32" spans="2:11" x14ac:dyDescent="0.2">
      <c r="B32" s="4" t="s">
        <v>64</v>
      </c>
      <c r="C32">
        <v>5.04</v>
      </c>
      <c r="D32">
        <v>0</v>
      </c>
      <c r="E32" s="5">
        <v>1</v>
      </c>
    </row>
    <row r="33" spans="2:5" x14ac:dyDescent="0.2">
      <c r="B33" s="4" t="s">
        <v>64</v>
      </c>
      <c r="C33">
        <v>6.01</v>
      </c>
      <c r="D33">
        <v>0</v>
      </c>
      <c r="E33" s="5">
        <v>1</v>
      </c>
    </row>
    <row r="34" spans="2:5" x14ac:dyDescent="0.2">
      <c r="B34" s="4" t="s">
        <v>64</v>
      </c>
      <c r="C34">
        <v>6.02</v>
      </c>
      <c r="D34">
        <v>-1</v>
      </c>
      <c r="E34" s="5">
        <v>1</v>
      </c>
    </row>
    <row r="35" spans="2:5" x14ac:dyDescent="0.2">
      <c r="B35" s="4" t="s">
        <v>62</v>
      </c>
      <c r="C35">
        <v>6.03</v>
      </c>
      <c r="D35">
        <v>-1</v>
      </c>
      <c r="E35" s="5">
        <v>1</v>
      </c>
    </row>
    <row r="36" spans="2:5" x14ac:dyDescent="0.2">
      <c r="B36" s="4" t="s">
        <v>64</v>
      </c>
      <c r="C36">
        <v>6.04</v>
      </c>
      <c r="D36">
        <v>-1</v>
      </c>
      <c r="E36" s="5">
        <v>1</v>
      </c>
    </row>
    <row r="37" spans="2:5" x14ac:dyDescent="0.2">
      <c r="B37" s="4" t="s">
        <v>64</v>
      </c>
      <c r="C37">
        <v>6.05</v>
      </c>
      <c r="D37">
        <v>0</v>
      </c>
      <c r="E37" s="5">
        <v>-1</v>
      </c>
    </row>
    <row r="38" spans="2:5" x14ac:dyDescent="0.2">
      <c r="B38" s="4" t="s">
        <v>62</v>
      </c>
      <c r="C38">
        <v>6.06</v>
      </c>
      <c r="D38">
        <v>-1</v>
      </c>
      <c r="E38" s="5">
        <v>1</v>
      </c>
    </row>
    <row r="39" spans="2:5" x14ac:dyDescent="0.2">
      <c r="B39" s="4" t="s">
        <v>64</v>
      </c>
      <c r="C39">
        <v>6.07</v>
      </c>
      <c r="D39" s="136" t="s">
        <v>104</v>
      </c>
      <c r="E39" s="137"/>
    </row>
    <row r="40" spans="2:5" x14ac:dyDescent="0.2">
      <c r="B40" s="4" t="s">
        <v>62</v>
      </c>
      <c r="C40">
        <v>7.01</v>
      </c>
      <c r="D40">
        <v>-1</v>
      </c>
      <c r="E40" s="5">
        <v>1</v>
      </c>
    </row>
    <row r="41" spans="2:5" x14ac:dyDescent="0.2">
      <c r="B41" s="4" t="s">
        <v>64</v>
      </c>
      <c r="C41">
        <v>7.02</v>
      </c>
      <c r="D41">
        <v>-1</v>
      </c>
      <c r="E41" s="5">
        <v>1</v>
      </c>
    </row>
    <row r="42" spans="2:5" x14ac:dyDescent="0.2">
      <c r="B42" s="4" t="s">
        <v>62</v>
      </c>
      <c r="C42">
        <v>7.03</v>
      </c>
      <c r="D42">
        <v>-1</v>
      </c>
      <c r="E42" s="5">
        <v>1</v>
      </c>
    </row>
    <row r="43" spans="2:5" x14ac:dyDescent="0.2">
      <c r="B43" s="4" t="s">
        <v>64</v>
      </c>
      <c r="C43">
        <v>7.04</v>
      </c>
      <c r="D43">
        <v>-1</v>
      </c>
      <c r="E43" s="5">
        <v>1</v>
      </c>
    </row>
    <row r="44" spans="2:5" x14ac:dyDescent="0.2">
      <c r="B44" s="4" t="s">
        <v>91</v>
      </c>
      <c r="C44">
        <v>7.05</v>
      </c>
      <c r="D44">
        <v>-1</v>
      </c>
      <c r="E44" s="5">
        <v>1</v>
      </c>
    </row>
    <row r="45" spans="2:5" x14ac:dyDescent="0.2">
      <c r="B45" s="4" t="s">
        <v>91</v>
      </c>
      <c r="C45">
        <v>7.06</v>
      </c>
      <c r="D45">
        <v>-1</v>
      </c>
      <c r="E45" s="5">
        <v>1</v>
      </c>
    </row>
    <row r="46" spans="2:5" x14ac:dyDescent="0.2">
      <c r="B46" s="4" t="s">
        <v>64</v>
      </c>
      <c r="C46">
        <v>7.07</v>
      </c>
      <c r="D46">
        <v>-1</v>
      </c>
      <c r="E46" s="5">
        <v>1</v>
      </c>
    </row>
    <row r="47" spans="2:5" x14ac:dyDescent="0.2">
      <c r="B47" s="4" t="s">
        <v>64</v>
      </c>
      <c r="C47">
        <v>7.08</v>
      </c>
      <c r="D47">
        <v>-1</v>
      </c>
      <c r="E47" s="5">
        <v>1</v>
      </c>
    </row>
    <row r="48" spans="2:5" x14ac:dyDescent="0.2">
      <c r="B48" s="4" t="s">
        <v>64</v>
      </c>
      <c r="C48">
        <v>8.01</v>
      </c>
      <c r="D48">
        <v>-1</v>
      </c>
      <c r="E48" s="5">
        <v>1</v>
      </c>
    </row>
    <row r="49" spans="2:5" x14ac:dyDescent="0.2">
      <c r="B49" s="4" t="s">
        <v>64</v>
      </c>
      <c r="C49">
        <v>8.02</v>
      </c>
      <c r="D49">
        <v>-1</v>
      </c>
      <c r="E49" s="5">
        <v>1</v>
      </c>
    </row>
    <row r="50" spans="2:5" x14ac:dyDescent="0.2">
      <c r="B50" s="4" t="s">
        <v>62</v>
      </c>
      <c r="C50">
        <v>8.0299999999999994</v>
      </c>
      <c r="D50">
        <v>1</v>
      </c>
      <c r="E50" s="5">
        <v>-1</v>
      </c>
    </row>
    <row r="51" spans="2:5" x14ac:dyDescent="0.2">
      <c r="B51" s="4" t="s">
        <v>62</v>
      </c>
      <c r="C51">
        <v>8.0399999999999991</v>
      </c>
      <c r="D51">
        <v>-1</v>
      </c>
      <c r="E51" s="5">
        <v>1</v>
      </c>
    </row>
    <row r="52" spans="2:5" x14ac:dyDescent="0.2">
      <c r="B52" s="4" t="s">
        <v>64</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6</v>
      </c>
      <c r="C1" s="49" t="s">
        <v>7</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x14ac:dyDescent="0.2">
      <c r="A5" s="30">
        <v>2.0099999999999998</v>
      </c>
      <c r="B5" s="52" t="str">
        <v>See climate suitability map</v>
      </c>
      <c r="C5" s="53">
        <v>0</v>
      </c>
    </row>
    <row r="6" spans="1:3" x14ac:dyDescent="0.2">
      <c r="A6" s="30">
        <v>2.02</v>
      </c>
      <c r="B6" s="53" t="str">
        <v>See climate suitability map</v>
      </c>
      <c r="C6" s="54">
        <v>0</v>
      </c>
    </row>
    <row r="7" spans="1:3" x14ac:dyDescent="0.2">
      <c r="A7" s="30">
        <v>2.0299999999999998</v>
      </c>
      <c r="B7" s="54" t="str">
        <v>See climate suitability map</v>
      </c>
      <c r="C7" s="53">
        <v>0</v>
      </c>
    </row>
    <row r="8" spans="1:3" x14ac:dyDescent="0.2">
      <c r="A8" s="30">
        <v>2.04</v>
      </c>
      <c r="B8" s="51" t="str">
        <v>1. The distribution of E. gunnii ranges from areas in eastern
Tasmania which receive less than 800 mm (31.5 in) of
annual precipitation to areas in western Tasmania which
receive more than 2000 mm (78.7 in) of rainfall per year,
with a strong winter maximum, but no months with less
than 100 mm (3.9 in).</v>
      </c>
      <c r="C8" s="51" t="str">
        <v>1. Calder, J.A. &amp; J.B. Kirkpatrick. 2008. climate chande and
other factors influencing the decline of the Tasmanian cider
gum (Eucalyptus gunnii ). Australina Journal of Botany , 56:
684-692.</v>
      </c>
    </row>
    <row r="9" spans="1:3" x14ac:dyDescent="0.2">
      <c r="A9" s="30">
        <v>2.0499999999999998</v>
      </c>
      <c r="B9" s="51" t="str">
        <v>1. Cultivated escape in England; casual alien in the British
Isles; naturalized in New Zealand and S.E. England. 2.
Widely planted in Britain and Ireland.</v>
      </c>
      <c r="C9" s="53" t="str">
        <v>1. The Global Compendium of Weeds: Eucalyptus
macarthurii H. Deane &amp; Maiden
(http://hear.org/gcw/html/index.html [Accessed:
12/13/2011]). 2. Forrest, M. &amp; T. Moore. 2008. Eucalyptus
gunnii: A possible source of bioenergy? Biomass and
Bioenergy , 32: 978-980.</v>
      </c>
    </row>
    <row r="10" spans="1:3" x14ac:dyDescent="0.2">
      <c r="A10" s="30">
        <v>3.01</v>
      </c>
      <c r="B10" s="51" t="str">
        <v>1. Cultivated escape in England; casual alien in the British
Isles; naturalized in New Zealand and S.E. England.</v>
      </c>
      <c r="C10" s="53" t="str">
        <v>1. The Global Compendium of Weeds: Eucalyptus
macarthurii H. Deane &amp; Maiden
(http://hear.org/gcw/html/index.html [Accessed:
12/13/2011]).</v>
      </c>
    </row>
    <row r="11" spans="1:3" x14ac:dyDescent="0.2">
      <c r="A11" s="30">
        <v>3.02</v>
      </c>
      <c r="B11" s="50" t="str">
        <v>Described as a "monster" in some contexts in gardens in the UK (1). However, not enough supporting evidence found to suggest this is a widespread concern. Answered UNKNOWN</v>
      </c>
      <c r="C11" s="53" t="str">
        <v>[1] https://www.hardy-eucalyptus.com/should-i-plant-a-eucalyptus-gunnii/</v>
      </c>
    </row>
    <row r="12" spans="1:3" x14ac:dyDescent="0.2">
      <c r="A12" s="30">
        <v>3.03</v>
      </c>
      <c r="B12" s="50" t="str">
        <v>No evidence</v>
      </c>
      <c r="C12" s="53">
        <v>0</v>
      </c>
    </row>
    <row r="13" spans="1:3" x14ac:dyDescent="0.2">
      <c r="A13" s="30">
        <v>3.04</v>
      </c>
      <c r="B13" s="51" t="str">
        <v>No evidence</v>
      </c>
      <c r="C13" s="53">
        <v>0</v>
      </c>
    </row>
    <row r="14" spans="1:3" x14ac:dyDescent="0.2">
      <c r="A14" s="30">
        <v>3.05</v>
      </c>
      <c r="B14" s="51" t="str">
        <v>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v>
      </c>
      <c r="C14" s="53" t="str">
        <v>1. Holm, L. et al. A Geographical Atlas of World Weeds.
John Wiley and Sons, New York. 1979.</v>
      </c>
    </row>
    <row r="15" spans="1:3" x14ac:dyDescent="0.2">
      <c r="A15" s="30">
        <v>4.01</v>
      </c>
      <c r="B15" s="50" t="str">
        <v>No evidence</v>
      </c>
      <c r="C15" s="55">
        <v>0</v>
      </c>
    </row>
    <row r="16" spans="1:3" x14ac:dyDescent="0.2">
      <c r="A16" s="30">
        <v>4.0199999999999996</v>
      </c>
      <c r="B16" s="51" t="str">
        <v>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v>
      </c>
      <c r="C16" s="51" t="str">
        <v>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 Berkeley: University of
California Press.</v>
      </c>
    </row>
    <row r="17" spans="1:3" x14ac:dyDescent="0.2">
      <c r="A17" s="30">
        <v>4.03</v>
      </c>
      <c r="B17" s="51" t="str">
        <v>No evidence</v>
      </c>
      <c r="C17" s="51">
        <v>0</v>
      </c>
    </row>
    <row r="18" spans="1:3" x14ac:dyDescent="0.2">
      <c r="A18" s="30">
        <v>4.04</v>
      </c>
      <c r="B18" s="51" t="str">
        <v>1. The leaves are palatable to deer, rabbits and hares and so
is susceptible to browsing (FICGB 1998, Purse no date). 2.
E. gunnii is extremely susceptible to browsing by marsupial
herbivores, particularly by bushtail possums (Trichosurus
vulpecula ) (Dungey 1996). 3. Grazing from sheep, rabbits,
native marsupials and invertebrates.</v>
      </c>
      <c r="C18" s="51" t="str">
        <v>1. Leslie, A.D. et al. 2012. The potential for Eucalyptus as a
wood fuel in the UK. Applied Energy , 89(1): 176-182. 2.
Scott, S.L. et al. 2002. Possum browsing—the downside to a
eucalypt hybrid developed for frost tolerance in plantation
forestry. Forest Ecology and Management , 157(1-3): 231-
245. 3. Calder, J.A. &amp; J.B. Kirkpatrick. 2008. climate chande
and other factors influencing the decline of the Tasmanian
cider gum (Eucalyptus gunnii ). Australina Journal of
Botany , 56: 684-692.</v>
      </c>
    </row>
    <row r="19" spans="1:3" x14ac:dyDescent="0.2">
      <c r="A19" s="30">
        <v>4.05</v>
      </c>
      <c r="B19" s="51" t="str">
        <v>Eucalyptus is noted to be toxic to dogs when ingested (1). Eucalyptus also noted as being toxic (2) However, not enough information found on specific taxon. Answered UNKNOWN</v>
      </c>
      <c r="C19" s="51" t="str">
        <v>(1) https://gsvs.org/blog/dogs-eucalyptus-toxicity-warning-signs/ (2) https://plants.ces.ncsu.edu/plants/eucalyptus/</v>
      </c>
    </row>
    <row r="20" spans="1:3" x14ac:dyDescent="0.2">
      <c r="A20" s="30">
        <v>4.0599999999999996</v>
      </c>
      <c r="B20" s="51" t="str">
        <v>Many Eucalyptus are susceptible to termites (1). However, not enough information found on the taxon. Answered UNKNOWN</v>
      </c>
      <c r="C20" s="51" t="str">
        <v>[1] Atkinson, P. R., Nixon, K. M., &amp; Shaw, M. J. P. (1992). On the susceptibility of Eucalyptus species and clones to attack by Macrotermes natalensis Haviland (Isoptera: Termitidae). Forest Ecology and Management, 48(1-2), 15-30.</v>
      </c>
    </row>
    <row r="21" spans="1:3" x14ac:dyDescent="0.2">
      <c r="A21" s="30">
        <v>4.07</v>
      </c>
      <c r="B21" s="51" t="str">
        <v>Genus noted to be toxic to humans when ingested (1). However, not enough information found on taxon. Answered UNKNOWN</v>
      </c>
      <c r="C21" s="51" t="str">
        <v>(1) https://plants.ces.ncsu.edu/plants/eucalyptus/</v>
      </c>
    </row>
    <row r="22" spans="1:3" x14ac:dyDescent="0.2">
      <c r="A22" s="30">
        <v>4.08</v>
      </c>
      <c r="B22" s="51" t="str">
        <v>1. Leaves of eucalypts are relatively slow to breakdown and
have a high volatile oil content, which contributes to the
severity of fire events in their native Australia. 2.
Accumulated litter in dense stands of eucalypt stands are
extremely flammable.</v>
      </c>
      <c r="C22" s="53" t="str">
        <v>1. Anonymous. October 2010. Scotland, Forestry
Commission. Interim Guidance on the Grant Aiding and
Planting of Eucalypts in Scotland. Accessed: 18 January
2012.
http://www.forestry.gov.uk/pdf/InterimEucalyptusGuidanc
e.pdf/$FILE/InterimEucalyptusGuidance.pdf. 2. Rejmánek,
M. &amp; D.M. Richardson. 2011. Eucalypts (203-209). In D.
Simberloff &amp; M. Rejmánek, eds. Encyclopedia of Biological
Invasions . Berkeley: University of California Press.</v>
      </c>
    </row>
    <row r="23" spans="1:3" x14ac:dyDescent="0.2">
      <c r="A23" s="30">
        <v>4.09</v>
      </c>
      <c r="B23" s="51" t="str">
        <v>1. Eucalyptus gunnii need full sun to partial shade when
young and full sun when in adult form. 2. Shade-tolerant
sub-canopy species are not known.</v>
      </c>
      <c r="C23" s="51" t="str">
        <v>1. Lemke, C. University of Oklahoma Department of Botany
&amp; Microbiology. Cal's Plant of the Week. Featured January
26-February 1, 2007. Accessed: 18 January 2012.
http://www.plantoftheweek.org/week393.shtml. 2.
Rejmánek, M. &amp; D.M. Richardson. 2011. Eucalypts (203-
209). In D. Simberloff &amp; M. Rejmánek, eds. Encyclopedia of
Biological Invasions . Berkeley: University of California
Press.</v>
      </c>
    </row>
    <row r="24" spans="1:3" x14ac:dyDescent="0.2">
      <c r="A24" s="30">
        <v>4.0999999999999996</v>
      </c>
      <c r="B24" s="51" t="str">
        <v>1. Grow on plateaux and mountain sides and tops where
drainage is poor. The soils are peaty and weakly developed
with large rocks covering much of the ground surface.</v>
      </c>
      <c r="C24" s="51" t="str">
        <v>1. Boland, D.J. et al. Forest Trees of Australia . 5th ed.
Collingswood, Victoria, Australia: CSIRO, 2006. Print.</v>
      </c>
    </row>
    <row r="25" spans="1:3" x14ac:dyDescent="0.2">
      <c r="A25" s="30">
        <v>4.1100000000000003</v>
      </c>
      <c r="B25" s="51" t="str">
        <v>No evidence</v>
      </c>
      <c r="C25" s="51">
        <v>0</v>
      </c>
    </row>
    <row r="26" spans="1:3" x14ac:dyDescent="0.2">
      <c r="A26" s="30">
        <v>4.12</v>
      </c>
      <c r="B26" s="51" t="str">
        <v>No evidence</v>
      </c>
      <c r="C26" s="51">
        <v>0</v>
      </c>
    </row>
    <row r="27" spans="1:3" x14ac:dyDescent="0.2">
      <c r="A27" s="30">
        <v>5.01</v>
      </c>
      <c r="B27" s="51" t="str">
        <v>No evidence</v>
      </c>
      <c r="C27" s="51">
        <v>0</v>
      </c>
    </row>
    <row r="28" spans="1:3" x14ac:dyDescent="0.2">
      <c r="A28" s="30">
        <v>5.0199999999999996</v>
      </c>
      <c r="B28" s="51" t="str">
        <v>Not of the Poaceae family</v>
      </c>
      <c r="C28" s="51">
        <v>0</v>
      </c>
    </row>
    <row r="29" spans="1:3" x14ac:dyDescent="0.2">
      <c r="A29" s="30">
        <v>5.03</v>
      </c>
      <c r="B29" s="51" t="str">
        <v>No evidence</v>
      </c>
      <c r="C29" s="51">
        <v>0</v>
      </c>
    </row>
    <row r="30" spans="1:3" x14ac:dyDescent="0.2">
      <c r="A30" s="30">
        <v>5.04</v>
      </c>
      <c r="B30" s="51" t="str">
        <v>No evidence</v>
      </c>
      <c r="C30" s="51">
        <v>0</v>
      </c>
    </row>
    <row r="31" spans="1:3" x14ac:dyDescent="0.2">
      <c r="A31" s="30">
        <v>6.01</v>
      </c>
      <c r="B31" s="50" t="str">
        <v>No evidence</v>
      </c>
      <c r="C31" s="51">
        <v>0</v>
      </c>
    </row>
    <row r="32" spans="1:3" x14ac:dyDescent="0.2">
      <c r="A32" s="30">
        <v>6.02</v>
      </c>
      <c r="B32" s="51" t="str">
        <v>1. It occasionally regenerates from seed. 2.a. Eucalypt
breeding system is of mixed mating with preferential
outcrossing. 2.b. E. gunnii has a regenerative strategy as a
lignotuber sprouter.</v>
      </c>
      <c r="C32" s="51" t="str">
        <v>1. Roy, D. &amp; K. Walker. Online Atlas of the British and Irish
Flora. Accessed: 13 January 2012.
http://www.brc.ac.uk/plantatlas/. 2. Rejmánek, M. &amp; D.M.
Richardson. 2011. Eucalypts (203-209). In D. Simberloff &amp;
M. Rejmánek, eds. Encyclopedia of Biological Invasions.
Berkeley: University of California Press.</v>
      </c>
    </row>
    <row r="33" spans="1:3" x14ac:dyDescent="0.2">
      <c r="A33" s="30">
        <v>6.03</v>
      </c>
      <c r="B33" s="51" t="str">
        <v>1.a. Eucalypts are known for their natural inclination for
hybridization (Griffin et al 1987). 2. At the hybridization
program in Toulouse, France several clones are putative
natural E. gunnii x E. ovata hybrids.</v>
      </c>
      <c r="C33" s="51" t="str">
        <v>1. Scott, S.L. et al. 2002. Possum browsing—the downside
to a eucalypt hybrid developed for frost tolerance in
plantation forestry. Forest Ecology and Management,
157(1-3): 231-245. 2. Potts, B.M. et al. 1987. Inbreeding
and Interspecific Hybridization in Eucalyptus gunnii. Silvae
Genetica , 35(5-6): 194-199.</v>
      </c>
    </row>
    <row r="34" spans="1:3" x14ac:dyDescent="0.2">
      <c r="A34" s="30">
        <v>6.04</v>
      </c>
      <c r="B34" s="51" t="str">
        <v>1.a. Eucalypts have a mixed mating system with relatively
high outbreeding rates maintained by protrandry and
varying degrees of self-incompatibility and reinforced by
selection against products of self-fertilization in later stages
of the life cycle. 1.b. There are strong barriers to inbredding
in E. gunnii with self and close intraspecific crosses less
successful than wide intraspecific crosses and most
interspecific crosses examined. Selfing does occur in the
genus, but less readily than outcrossing and frequently less
readily than interspecific hybridization. 2. E. gunnii has a
regenerative strategy as a lignotuber sprouter.</v>
      </c>
      <c r="C34" s="51" t="str">
        <v>1.a-b. Potts, B.M. et al. 1987. Inbreeding and Interspecific
Hybridization in Eucalyptus gunnii. Silvae Genetica , 35(5-6):
194-199. 2. Rejmánek, M. &amp; D.M. Richardson. 2011.
Eucalypts (203-209). In D. Simberloff &amp; M. Rejmánek, eds.
Encyclopedia of Biological Invasion s. Berkeley: University of
California Press.</v>
      </c>
    </row>
    <row r="35" spans="1:3" x14ac:dyDescent="0.2">
      <c r="A35" s="30">
        <v>6.05</v>
      </c>
      <c r="B35" s="51" t="str">
        <v>1. Pollen dispersal is probably greater than seed dispersal
due to active bird and insect vectors. 2. Eucalypts generally
don't need special pollinators. They are pollinated mostly
by bees, wasps, and to lesser extents, birds, mammals, and
wind.</v>
      </c>
      <c r="C35" s="51" t="str">
        <v>1. Potts, B.M. et al. 1987. Inbreeding and Interspecific
Hybridization in Eucalyptus gunnii. Silvae Genetica , 35(5-6):
194-199. 2. Rejmánek, M. &amp; D.M. Richardson. 2011.
Eucalypts (203-209). In D. Simberloff &amp; M. Rejmánek, eds.
Encyclopedia of Biological Invasions . Berkeley: University of
California Press.</v>
      </c>
    </row>
    <row r="36" spans="1:3" x14ac:dyDescent="0.2">
      <c r="A36" s="30">
        <v>6.06</v>
      </c>
      <c r="B36" s="51" t="str">
        <v>1. Does not have the ability to sucker or colonize new
ground by any other vegetative means. 2. E. gunnii has a
regenerative strategy as a lignotuber sprouter.</v>
      </c>
      <c r="C36" s="51" t="str">
        <v>1. Anonymous. October 2010. Scotland, Forestry
Commission. Interim Guidance on the Grant Aiding and
Planting of Eucalypts in Scotland. Accessed: 18 January
2012.
http://www.forestry.gov.uk/pdf/InterimEucalyptusGuidanc
e.pdf/$FILE/InterimEucalyptusGuidance.pdf. 2. Rejmánek,
M. &amp; D.M. Richardson. 2011. Eucalypts (203-209). In D.
Simberloff &amp; M. Rejmánek, eds. Encyclopedia of Biological
Invasions . Berkeley: University of California Press.</v>
      </c>
    </row>
    <row r="37" spans="1:3" x14ac:dyDescent="0.2">
      <c r="A37" s="30">
        <v>6.07</v>
      </c>
      <c r="B37" s="51" t="str">
        <v>1. Eucalypts begin to set viable seed from around age 5,
which can be held on the tree within woody seedpods
(gumnuts) for several years.</v>
      </c>
      <c r="C37" s="51" t="str">
        <v>1. Anonymous. October 2010. Scotland, Forestry
Commission. Interim Guidance on the Grant Aiding and
Planting of Eucalypts in Scotland. Accessed: 18 January
2012.
http://www.forestry.gov.uk/pdf/InterimEucalyptusGuidanc
e.pdf/$FILE/InterimEucalyptusGuidance.pdf</v>
      </c>
    </row>
    <row r="38" spans="1:3" x14ac:dyDescent="0.2">
      <c r="A38" s="30">
        <v>7.01</v>
      </c>
      <c r="B38" s="51" t="str">
        <v>No evidence</v>
      </c>
      <c r="C38" s="51">
        <v>0</v>
      </c>
    </row>
    <row r="39" spans="1:3" x14ac:dyDescent="0.2">
      <c r="A39" s="30">
        <v>7.02</v>
      </c>
      <c r="B39" s="51" t="str">
        <v>Seeds sold online (1) (2)</v>
      </c>
      <c r="C39" s="51" t="str">
        <v>[1] https://www.magicgardenseeds.com/Cider-Gum-Eucalyptus-gunnii-seeds?srsltid=AfmBOopAZuaj8crfwMFG6VJnb4NBOGTsyW4h3ih2vlW5N4w9cjpGOHnN [2] https://seedvilleusa.com/products/20-silver-drop-eucalyptus-gunnii-cider-gum-florist-tree-seeds</v>
      </c>
    </row>
    <row r="40" spans="1:3" x14ac:dyDescent="0.2">
      <c r="A40" s="30">
        <v>7.03</v>
      </c>
      <c r="B40" s="50" t="str">
        <v>Possible as seeds are small. Not enough evidence found, however.</v>
      </c>
      <c r="C40" s="51">
        <v>0</v>
      </c>
    </row>
    <row r="41" spans="1:3" x14ac:dyDescent="0.2">
      <c r="A41" s="30">
        <v>7.04</v>
      </c>
      <c r="B41" s="51" t="str">
        <v>"Although Eucalyptus seeds is very light and small, it is not adapted to wind dispersal…" (1). Eucalyptus seeds in general can potentially be dispersed by wind, but only along limited distances (&lt;53 meters) (2)</v>
      </c>
      <c r="C41" s="51" t="str">
        <v>[1] https://www.aphis.usda.gov/sites/default/files/08_011116rm_ea.pdf [2] Booth, T. H. (2017). Going nowhere fast: a review of seed dispersal in eucalypts. Australian Journal of Botany, 65(5), 401-410.</v>
      </c>
    </row>
    <row r="42" spans="1:3" x14ac:dyDescent="0.2">
      <c r="A42" s="30">
        <v>7.05</v>
      </c>
      <c r="B42" s="51" t="str">
        <v>No information found regarding potential for seeds to float</v>
      </c>
      <c r="C42" s="51">
        <v>0</v>
      </c>
    </row>
    <row r="43" spans="1:3" x14ac:dyDescent="0.2">
      <c r="A43" s="30">
        <v>7.06</v>
      </c>
      <c r="B43" s="51" t="str">
        <v xml:space="preserve">1. Dispersal in animal droppings does not occur, although
many birds eat eucalypt seed, because the seed does not
survive passage through the alimentary canal of mammals
and birds (Joseph 1986). </v>
      </c>
      <c r="C43" s="51" t="str">
        <v>1. Southern, S.G. et al. 2004. Review of gene movement by
bats and birds and its potential significance for eucalypt
plantation forestry. Australian Forestry , 67(1): 44-53.</v>
      </c>
    </row>
    <row r="44" spans="1:3" x14ac:dyDescent="0.2">
      <c r="A44" s="30">
        <v>7.07</v>
      </c>
      <c r="B44" s="51" t="str">
        <v>Possible as seeds are small. No direct information found</v>
      </c>
      <c r="C44" s="51">
        <v>0</v>
      </c>
    </row>
    <row r="45" spans="1:3" x14ac:dyDescent="0.2">
      <c r="A45" s="30">
        <v>7.08</v>
      </c>
      <c r="B45" s="50" t="str">
        <v>Not enough information found on the taxon. However, eucalyptus in general are not noted to be dispersed zoochorically (1) (2)</v>
      </c>
      <c r="C45" s="51" t="str">
        <v>[1] Booth, T. H. (2017). Going nowhere fast: a review of seed dispersal in eucalypts. Australian Journal of Botany, 65(5), 401-410. [2]  Southern, S.G. et al. 2004. Review of gene movement by
bats and birds and its potential significance for eucalypt
plantation forestry. Australian Forestry , 67(1): 44-53.</v>
      </c>
    </row>
    <row r="46" spans="1:3" x14ac:dyDescent="0.2">
      <c r="A46" s="30">
        <v>8.01</v>
      </c>
      <c r="B46" s="50" t="str">
        <v>Not enough information found. Possible as seeds are small, but direct numbers not found</v>
      </c>
      <c r="C46" s="51">
        <v>0</v>
      </c>
    </row>
    <row r="47" spans="1:3" x14ac:dyDescent="0.2">
      <c r="A47" s="30">
        <v>8.02</v>
      </c>
      <c r="B47" s="51" t="str">
        <v>1. Eucalypt seeds do not have dormancy and seed storage
in the soil lasts less than a year.</v>
      </c>
      <c r="C47" s="51" t="str">
        <v>1. Rejmánek, M. &amp; D.M. Richardson. 2011. Eucalypts (203-
209). In D. Simberloff &amp; M. Rejmánek, eds. Encyclopedia of
Biological Invasions . Berkeley: University of California
Press.</v>
      </c>
    </row>
    <row r="48" spans="1:3" x14ac:dyDescent="0.2">
      <c r="A48" s="30">
        <v>8.0299999999999994</v>
      </c>
      <c r="B48" s="51" t="str">
        <v>1. Triclopyr or glyphosate applied to freshly cut stumps can
greatly reduce resprouting.</v>
      </c>
      <c r="C48" s="51" t="str">
        <v>1. Rejmánek, M. &amp; D.M. Richardson. 2011. Eucalypts (203-
209). In : D. Simberloff &amp; M. Rejmánek, eds. Encyclopedia of
Biological Invasions . Berkeley: University of California
Press.</v>
      </c>
    </row>
    <row r="49" spans="1:3" x14ac:dyDescent="0.2">
      <c r="A49" s="30">
        <v>8.0399999999999991</v>
      </c>
      <c r="B49" s="51" t="str">
        <v>1. Does not have the ability to sucker or colonize new
ground by any other vegetative means. 2. E. gunnii has a
regenerative strategy as a lignotuber sprouter.</v>
      </c>
      <c r="C49" s="51" t="str">
        <v>1. Anonymous. October 2010. Scotland, Forestry
Commission. Interim Guidance on the Grant Aiding and
Planting of Eucalypts in Scotland. Accessed: 18 January
2012.
http://www.forestry.gov.uk/pdf/InterimEucalyptusGuidanc
e.pdf/$FILE/InterimEucalyptusGuidance.pdf. 2. Rejmánek,
M. &amp; D.M. Richardson. 2011. Eucalypts (203-209). In D.
Simberloff &amp; M. Rejmánek, eds. Encyclopedia of Biological
Invasions . Berkeley: University of California Press.</v>
      </c>
    </row>
    <row r="50" spans="1:3" x14ac:dyDescent="0.2">
      <c r="A50" s="30">
        <v>8.0500000000000007</v>
      </c>
      <c r="B50" s="50" t="str">
        <v>Not enough information found.</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3" t="str">
        <f>'WRA Worksheet'!F1</f>
        <v>Assessment date: November 24, 2025  Prepared by Seokmin Kim</v>
      </c>
      <c r="B1" s="154"/>
      <c r="C1" s="154"/>
      <c r="D1" s="98" t="s">
        <v>105</v>
      </c>
    </row>
    <row r="2" spans="1:4" ht="19" x14ac:dyDescent="0.2">
      <c r="A2" s="150" t="s">
        <v>106</v>
      </c>
      <c r="B2" s="151"/>
      <c r="C2" s="73" t="s">
        <v>3</v>
      </c>
      <c r="D2" s="73" t="s">
        <v>4</v>
      </c>
    </row>
    <row r="3" spans="1:4" ht="16" x14ac:dyDescent="0.2">
      <c r="A3" s="74">
        <v>1.01</v>
      </c>
      <c r="B3" s="75" t="s">
        <v>8</v>
      </c>
      <c r="C3" s="76" t="str">
        <f>'WRA Worksheet'!C3</f>
        <v>n</v>
      </c>
      <c r="D3" s="82">
        <f>'WRA Worksheet'!D3</f>
        <v>0</v>
      </c>
    </row>
    <row r="4" spans="1:4" ht="16" x14ac:dyDescent="0.2">
      <c r="A4" s="74">
        <v>1.02</v>
      </c>
      <c r="B4" s="75" t="s">
        <v>9</v>
      </c>
      <c r="C4" s="76">
        <f>'WRA Worksheet'!C4</f>
        <v>0</v>
      </c>
      <c r="D4" s="82" t="str">
        <f>'WRA Worksheet'!D4</f>
        <v xml:space="preserve"> </v>
      </c>
    </row>
    <row r="5" spans="1:4" ht="16" x14ac:dyDescent="0.2">
      <c r="A5" s="74">
        <v>1.03</v>
      </c>
      <c r="B5" s="75" t="s">
        <v>10</v>
      </c>
      <c r="C5" s="76">
        <f>'WRA Worksheet'!C5</f>
        <v>0</v>
      </c>
      <c r="D5" s="82" t="str">
        <f>'WRA Worksheet'!D5</f>
        <v xml:space="preserve"> </v>
      </c>
    </row>
    <row r="6" spans="1:4" ht="52" x14ac:dyDescent="0.2">
      <c r="A6" s="74">
        <v>2.0099999999999998</v>
      </c>
      <c r="B6" s="77" t="s">
        <v>107</v>
      </c>
      <c r="C6" s="76">
        <f>'WRA Worksheet'!C6</f>
        <v>1</v>
      </c>
      <c r="D6" s="83"/>
    </row>
    <row r="7" spans="1:4" ht="16" x14ac:dyDescent="0.2">
      <c r="A7" s="74">
        <v>2.02</v>
      </c>
      <c r="B7" s="75" t="s">
        <v>108</v>
      </c>
      <c r="C7" s="76">
        <f>'WRA Worksheet'!C7</f>
        <v>3</v>
      </c>
      <c r="D7" s="83"/>
    </row>
    <row r="8" spans="1:4" ht="16" x14ac:dyDescent="0.2">
      <c r="A8" s="74">
        <v>2.0299999999999998</v>
      </c>
      <c r="B8" s="75" t="s">
        <v>13</v>
      </c>
      <c r="C8" s="76" t="str">
        <f>'WRA Worksheet'!C8</f>
        <v>n</v>
      </c>
      <c r="D8" s="82">
        <f>'WRA Worksheet'!D8</f>
        <v>0</v>
      </c>
    </row>
    <row r="9" spans="1:4" ht="52" x14ac:dyDescent="0.2">
      <c r="A9" s="74">
        <v>2.04</v>
      </c>
      <c r="B9" s="78" t="s">
        <v>14</v>
      </c>
      <c r="C9" s="76" t="str">
        <f>'WRA Worksheet'!C9</f>
        <v>n</v>
      </c>
      <c r="D9" s="82">
        <f>'WRA Worksheet'!D9</f>
        <v>0</v>
      </c>
    </row>
    <row r="10" spans="1:4" ht="32" x14ac:dyDescent="0.2">
      <c r="A10" s="74">
        <v>2.0499999999999998</v>
      </c>
      <c r="B10" s="75" t="s">
        <v>15</v>
      </c>
      <c r="C10" s="79" t="str">
        <f>'WRA Worksheet'!C10</f>
        <v>y</v>
      </c>
      <c r="D10" s="83"/>
    </row>
    <row r="11" spans="1:4" ht="16" x14ac:dyDescent="0.2">
      <c r="A11" s="74">
        <v>3.01</v>
      </c>
      <c r="B11" s="75" t="s">
        <v>16</v>
      </c>
      <c r="C11" s="76" t="str">
        <f>'WRA Worksheet'!C11</f>
        <v>y</v>
      </c>
      <c r="D11" s="82">
        <f>'WRA Worksheet'!D11</f>
        <v>1</v>
      </c>
    </row>
    <row r="12" spans="1:4" ht="16" x14ac:dyDescent="0.2">
      <c r="A12" s="74">
        <v>3.02</v>
      </c>
      <c r="B12" s="75" t="s">
        <v>17</v>
      </c>
      <c r="C12" s="76" t="str">
        <f>'WRA Worksheet'!C12</f>
        <v>?</v>
      </c>
      <c r="D12" s="82" t="str">
        <f>'WRA Worksheet'!D12</f>
        <v/>
      </c>
    </row>
    <row r="13" spans="1:4" ht="16" x14ac:dyDescent="0.2">
      <c r="A13" s="74">
        <v>3.03</v>
      </c>
      <c r="B13" s="75" t="s">
        <v>18</v>
      </c>
      <c r="C13" s="76" t="str">
        <f>'WRA Worksheet'!C13</f>
        <v>n</v>
      </c>
      <c r="D13" s="82">
        <f>'WRA Worksheet'!D13</f>
        <v>0</v>
      </c>
    </row>
    <row r="14" spans="1:4" ht="16" x14ac:dyDescent="0.2">
      <c r="A14" s="74">
        <v>3.04</v>
      </c>
      <c r="B14" s="75" t="s">
        <v>19</v>
      </c>
      <c r="C14" s="76" t="str">
        <f>'WRA Worksheet'!C14</f>
        <v>n</v>
      </c>
      <c r="D14" s="82">
        <f>'WRA Worksheet'!D14</f>
        <v>0</v>
      </c>
    </row>
    <row r="15" spans="1:4" ht="16" x14ac:dyDescent="0.2">
      <c r="A15" s="74">
        <v>3.05</v>
      </c>
      <c r="B15" s="75" t="s">
        <v>20</v>
      </c>
      <c r="C15" s="76" t="str">
        <f>'WRA Worksheet'!C15</f>
        <v>y</v>
      </c>
      <c r="D15" s="82">
        <f>'WRA Worksheet'!D15</f>
        <v>1</v>
      </c>
    </row>
    <row r="16" spans="1:4" ht="16" x14ac:dyDescent="0.2">
      <c r="A16" s="74">
        <v>4.01</v>
      </c>
      <c r="B16" s="75" t="s">
        <v>21</v>
      </c>
      <c r="C16" s="76" t="str">
        <f>'WRA Worksheet'!C16</f>
        <v>n</v>
      </c>
      <c r="D16" s="82">
        <f>'WRA Worksheet'!D16</f>
        <v>0</v>
      </c>
    </row>
    <row r="17" spans="1:4" ht="16" x14ac:dyDescent="0.2">
      <c r="A17" s="74">
        <v>4.0199999999999996</v>
      </c>
      <c r="B17" s="75" t="s">
        <v>22</v>
      </c>
      <c r="C17" s="76" t="str">
        <f>'WRA Worksheet'!C17</f>
        <v>?</v>
      </c>
      <c r="D17" s="82" t="str">
        <f>'WRA Worksheet'!D17</f>
        <v xml:space="preserve"> </v>
      </c>
    </row>
    <row r="18" spans="1:4" ht="16" x14ac:dyDescent="0.2">
      <c r="A18" s="74">
        <v>4.03</v>
      </c>
      <c r="B18" s="75" t="s">
        <v>23</v>
      </c>
      <c r="C18" s="76" t="str">
        <f>'WRA Worksheet'!C18</f>
        <v>n</v>
      </c>
      <c r="D18" s="82">
        <f>'WRA Worksheet'!D18</f>
        <v>0</v>
      </c>
    </row>
    <row r="19" spans="1:4" ht="16" x14ac:dyDescent="0.2">
      <c r="A19" s="74">
        <v>4.04</v>
      </c>
      <c r="B19" s="75" t="s">
        <v>24</v>
      </c>
      <c r="C19" s="76" t="str">
        <f>'WRA Worksheet'!C19</f>
        <v>y</v>
      </c>
      <c r="D19" s="82">
        <f>'WRA Worksheet'!D19</f>
        <v>1</v>
      </c>
    </row>
    <row r="20" spans="1:4" ht="16" x14ac:dyDescent="0.2">
      <c r="A20" s="74">
        <v>4.05</v>
      </c>
      <c r="B20" s="75" t="s">
        <v>25</v>
      </c>
      <c r="C20" s="76" t="str">
        <f>'WRA Worksheet'!C20</f>
        <v>?</v>
      </c>
      <c r="D20" s="82" t="str">
        <f>'WRA Worksheet'!D20</f>
        <v xml:space="preserve"> </v>
      </c>
    </row>
    <row r="21" spans="1:4" ht="16" x14ac:dyDescent="0.2">
      <c r="A21" s="74">
        <v>4.0599999999999996</v>
      </c>
      <c r="B21" s="75" t="s">
        <v>26</v>
      </c>
      <c r="C21" s="76" t="str">
        <f>'WRA Worksheet'!C21</f>
        <v>?</v>
      </c>
      <c r="D21" s="82" t="str">
        <f>'WRA Worksheet'!D21</f>
        <v xml:space="preserve"> </v>
      </c>
    </row>
    <row r="22" spans="1:4" ht="16" x14ac:dyDescent="0.2">
      <c r="A22" s="74">
        <v>4.07</v>
      </c>
      <c r="B22" s="75" t="s">
        <v>27</v>
      </c>
      <c r="C22" s="76" t="str">
        <f>'WRA Worksheet'!C22</f>
        <v>?</v>
      </c>
      <c r="D22" s="82" t="str">
        <f>'WRA Worksheet'!D22</f>
        <v xml:space="preserve"> </v>
      </c>
    </row>
    <row r="23" spans="1:4" ht="16" x14ac:dyDescent="0.2">
      <c r="A23" s="74">
        <v>4.08</v>
      </c>
      <c r="B23" s="75" t="s">
        <v>28</v>
      </c>
      <c r="C23" s="76" t="str">
        <f>'WRA Worksheet'!C23</f>
        <v>y</v>
      </c>
      <c r="D23" s="82">
        <f>'WRA Worksheet'!D23</f>
        <v>1</v>
      </c>
    </row>
    <row r="24" spans="1:4" ht="16" x14ac:dyDescent="0.2">
      <c r="A24" s="74">
        <v>4.09</v>
      </c>
      <c r="B24" s="75" t="s">
        <v>29</v>
      </c>
      <c r="C24" s="76" t="str">
        <f>'WRA Worksheet'!C24</f>
        <v>n</v>
      </c>
      <c r="D24" s="82">
        <f>'WRA Worksheet'!D24</f>
        <v>0</v>
      </c>
    </row>
    <row r="25" spans="1:4" ht="32" x14ac:dyDescent="0.2">
      <c r="A25" s="74">
        <v>4.0999999999999996</v>
      </c>
      <c r="B25" s="80" t="s">
        <v>30</v>
      </c>
      <c r="C25" s="76" t="str">
        <f>'WRA Worksheet'!C25</f>
        <v>n</v>
      </c>
      <c r="D25" s="82">
        <f>'WRA Worksheet'!D25</f>
        <v>0</v>
      </c>
    </row>
    <row r="26" spans="1:4" ht="16" x14ac:dyDescent="0.2">
      <c r="A26" s="74">
        <v>4.1100000000000003</v>
      </c>
      <c r="B26" s="75" t="s">
        <v>31</v>
      </c>
      <c r="C26" s="76" t="str">
        <f>'WRA Worksheet'!C26</f>
        <v>n</v>
      </c>
      <c r="D26" s="82">
        <f>'WRA Worksheet'!D26</f>
        <v>0</v>
      </c>
    </row>
    <row r="27" spans="1:4" ht="16" x14ac:dyDescent="0.2">
      <c r="A27" s="74">
        <v>4.12</v>
      </c>
      <c r="B27" s="75" t="s">
        <v>32</v>
      </c>
      <c r="C27" s="76" t="str">
        <f>'WRA Worksheet'!C27</f>
        <v>n</v>
      </c>
      <c r="D27" s="82">
        <f>'WRA Worksheet'!D27</f>
        <v>0</v>
      </c>
    </row>
    <row r="28" spans="1:4" ht="16" x14ac:dyDescent="0.2">
      <c r="A28" s="74">
        <v>5.01</v>
      </c>
      <c r="B28" s="75" t="s">
        <v>33</v>
      </c>
      <c r="C28" s="76" t="str">
        <f>'WRA Worksheet'!C28</f>
        <v>n</v>
      </c>
      <c r="D28" s="82">
        <f>'WRA Worksheet'!D28</f>
        <v>0</v>
      </c>
    </row>
    <row r="29" spans="1:4" ht="16" x14ac:dyDescent="0.2">
      <c r="A29" s="74">
        <v>5.0199999999999996</v>
      </c>
      <c r="B29" s="75" t="s">
        <v>34</v>
      </c>
      <c r="C29" s="76" t="str">
        <f>'WRA Worksheet'!C29</f>
        <v>n</v>
      </c>
      <c r="D29" s="82">
        <f>'WRA Worksheet'!D29</f>
        <v>0</v>
      </c>
    </row>
    <row r="30" spans="1:4" ht="16" x14ac:dyDescent="0.2">
      <c r="A30" s="74">
        <v>5.03</v>
      </c>
      <c r="B30" s="75" t="s">
        <v>35</v>
      </c>
      <c r="C30" s="76" t="str">
        <f>'WRA Worksheet'!C30</f>
        <v>n</v>
      </c>
      <c r="D30" s="82">
        <f>'WRA Worksheet'!D30</f>
        <v>0</v>
      </c>
    </row>
    <row r="31" spans="1:4" ht="16" x14ac:dyDescent="0.2">
      <c r="A31" s="74">
        <v>5.04</v>
      </c>
      <c r="B31" s="75" t="s">
        <v>36</v>
      </c>
      <c r="C31" s="76" t="str">
        <f>'WRA Worksheet'!C31</f>
        <v>n</v>
      </c>
      <c r="D31" s="82">
        <f>'WRA Worksheet'!D31</f>
        <v>0</v>
      </c>
    </row>
    <row r="32" spans="1:4" ht="16" x14ac:dyDescent="0.2">
      <c r="A32" s="74">
        <v>6.01</v>
      </c>
      <c r="B32" s="75" t="s">
        <v>37</v>
      </c>
      <c r="C32" s="76" t="str">
        <f>'WRA Worksheet'!C32</f>
        <v>n</v>
      </c>
      <c r="D32" s="82">
        <f>'WRA Worksheet'!D32</f>
        <v>0</v>
      </c>
    </row>
    <row r="33" spans="1:4" ht="16" x14ac:dyDescent="0.2">
      <c r="A33" s="74">
        <v>6.02</v>
      </c>
      <c r="B33" s="75" t="s">
        <v>38</v>
      </c>
      <c r="C33" s="76" t="str">
        <f>'WRA Worksheet'!C33</f>
        <v>y</v>
      </c>
      <c r="D33" s="82">
        <f>'WRA Worksheet'!D33</f>
        <v>1</v>
      </c>
    </row>
    <row r="34" spans="1:4" ht="16" x14ac:dyDescent="0.2">
      <c r="A34" s="74">
        <v>6.03</v>
      </c>
      <c r="B34" s="75" t="s">
        <v>39</v>
      </c>
      <c r="C34" s="76" t="str">
        <f>'WRA Worksheet'!C34</f>
        <v>y</v>
      </c>
      <c r="D34" s="82">
        <f>'WRA Worksheet'!D34</f>
        <v>1</v>
      </c>
    </row>
    <row r="35" spans="1:4" ht="16" x14ac:dyDescent="0.2">
      <c r="A35" s="74">
        <v>6.04</v>
      </c>
      <c r="B35" s="75" t="s">
        <v>40</v>
      </c>
      <c r="C35" s="76" t="str">
        <f>'WRA Worksheet'!C35</f>
        <v>y</v>
      </c>
      <c r="D35" s="82">
        <f>'WRA Worksheet'!D35</f>
        <v>1</v>
      </c>
    </row>
    <row r="36" spans="1:4" ht="16" x14ac:dyDescent="0.2">
      <c r="A36" s="74">
        <v>6.05</v>
      </c>
      <c r="B36" s="75" t="s">
        <v>41</v>
      </c>
      <c r="C36" s="76" t="str">
        <f>'WRA Worksheet'!C36</f>
        <v>n</v>
      </c>
      <c r="D36" s="82">
        <f>'WRA Worksheet'!D36</f>
        <v>0</v>
      </c>
    </row>
    <row r="37" spans="1:4" ht="16" x14ac:dyDescent="0.2">
      <c r="A37" s="74">
        <v>6.06</v>
      </c>
      <c r="B37" s="75" t="s">
        <v>42</v>
      </c>
      <c r="C37" s="76" t="str">
        <f>'WRA Worksheet'!C37</f>
        <v>n</v>
      </c>
      <c r="D37" s="82">
        <f>'WRA Worksheet'!D37</f>
        <v>-1</v>
      </c>
    </row>
    <row r="38" spans="1:4" ht="16" x14ac:dyDescent="0.2">
      <c r="A38" s="74">
        <v>6.07</v>
      </c>
      <c r="B38" s="75" t="s">
        <v>43</v>
      </c>
      <c r="C38" s="81" t="str">
        <f>'WRA Worksheet'!C38</f>
        <v>4 or more</v>
      </c>
      <c r="D38" s="82">
        <f>'WRA Worksheet'!D38</f>
        <v>-1</v>
      </c>
    </row>
    <row r="39" spans="1:4" ht="32" x14ac:dyDescent="0.2">
      <c r="A39" s="74">
        <v>7.01</v>
      </c>
      <c r="B39" s="75" t="s">
        <v>44</v>
      </c>
      <c r="C39" s="76" t="str">
        <f>'WRA Worksheet'!C39</f>
        <v>n</v>
      </c>
      <c r="D39" s="82">
        <f>'WRA Worksheet'!D39</f>
        <v>-1</v>
      </c>
    </row>
    <row r="40" spans="1:4" ht="16" x14ac:dyDescent="0.2">
      <c r="A40" s="74">
        <v>7.02</v>
      </c>
      <c r="B40" s="75" t="s">
        <v>45</v>
      </c>
      <c r="C40" s="76" t="str">
        <f>'WRA Worksheet'!C40</f>
        <v>y</v>
      </c>
      <c r="D40" s="82">
        <f>'WRA Worksheet'!D40</f>
        <v>1</v>
      </c>
    </row>
    <row r="41" spans="1:4" ht="16" x14ac:dyDescent="0.2">
      <c r="A41" s="74">
        <v>7.03</v>
      </c>
      <c r="B41" s="75" t="s">
        <v>46</v>
      </c>
      <c r="C41" s="76" t="str">
        <f>'WRA Worksheet'!C41</f>
        <v>?</v>
      </c>
      <c r="D41" s="82" t="str">
        <f>'WRA Worksheet'!D41</f>
        <v xml:space="preserve"> </v>
      </c>
    </row>
    <row r="42" spans="1:4" ht="16" x14ac:dyDescent="0.2">
      <c r="A42" s="74">
        <v>7.04</v>
      </c>
      <c r="B42" s="75" t="s">
        <v>47</v>
      </c>
      <c r="C42" s="76" t="str">
        <f>'WRA Worksheet'!C42</f>
        <v>n</v>
      </c>
      <c r="D42" s="82">
        <f>'WRA Worksheet'!D42</f>
        <v>-1</v>
      </c>
    </row>
    <row r="43" spans="1:4" ht="16" x14ac:dyDescent="0.2">
      <c r="A43" s="74">
        <v>7.05</v>
      </c>
      <c r="B43" s="75" t="s">
        <v>48</v>
      </c>
      <c r="C43" s="76" t="str">
        <f>'WRA Worksheet'!C43</f>
        <v>?</v>
      </c>
      <c r="D43" s="82" t="str">
        <f>'WRA Worksheet'!D43</f>
        <v xml:space="preserve"> </v>
      </c>
    </row>
    <row r="44" spans="1:4" ht="16" x14ac:dyDescent="0.2">
      <c r="A44" s="74">
        <v>7.06</v>
      </c>
      <c r="B44" s="75" t="s">
        <v>49</v>
      </c>
      <c r="C44" s="76" t="str">
        <f>'WRA Worksheet'!C44</f>
        <v>n</v>
      </c>
      <c r="D44" s="82">
        <f>'WRA Worksheet'!D44</f>
        <v>-1</v>
      </c>
    </row>
    <row r="45" spans="1:4" ht="16" x14ac:dyDescent="0.2">
      <c r="A45" s="74">
        <v>7.07</v>
      </c>
      <c r="B45" s="75" t="s">
        <v>50</v>
      </c>
      <c r="C45" s="76" t="str">
        <f>'WRA Worksheet'!C45</f>
        <v>?</v>
      </c>
      <c r="D45" s="82" t="str">
        <f>'WRA Worksheet'!D45</f>
        <v xml:space="preserve"> </v>
      </c>
    </row>
    <row r="46" spans="1:4" ht="16" x14ac:dyDescent="0.2">
      <c r="A46" s="74">
        <v>7.08</v>
      </c>
      <c r="B46" s="75" t="s">
        <v>51</v>
      </c>
      <c r="C46" s="76" t="str">
        <f>'WRA Worksheet'!C46</f>
        <v>n</v>
      </c>
      <c r="D46" s="82">
        <f>'WRA Worksheet'!D46</f>
        <v>-1</v>
      </c>
    </row>
    <row r="47" spans="1:4" ht="16" x14ac:dyDescent="0.2">
      <c r="A47" s="74">
        <v>8.01</v>
      </c>
      <c r="B47" s="75" t="s">
        <v>52</v>
      </c>
      <c r="C47" s="76">
        <f>'WRA Worksheet'!C47</f>
        <v>0</v>
      </c>
      <c r="D47" s="82" t="str">
        <f>'WRA Worksheet'!D47</f>
        <v xml:space="preserve"> </v>
      </c>
    </row>
    <row r="48" spans="1:4" ht="16" x14ac:dyDescent="0.2">
      <c r="A48" s="74">
        <v>8.02</v>
      </c>
      <c r="B48" s="75" t="s">
        <v>53</v>
      </c>
      <c r="C48" s="76" t="str">
        <f>'WRA Worksheet'!C48</f>
        <v>n</v>
      </c>
      <c r="D48" s="82">
        <f>'WRA Worksheet'!D48</f>
        <v>-1</v>
      </c>
    </row>
    <row r="49" spans="1:4" ht="16" x14ac:dyDescent="0.2">
      <c r="A49" s="74">
        <v>8.0299999999999994</v>
      </c>
      <c r="B49" s="75" t="s">
        <v>54</v>
      </c>
      <c r="C49" s="76" t="str">
        <f>'WRA Worksheet'!C49</f>
        <v>y</v>
      </c>
      <c r="D49" s="82">
        <f>'WRA Worksheet'!D49</f>
        <v>-1</v>
      </c>
    </row>
    <row r="50" spans="1:4" ht="16" x14ac:dyDescent="0.2">
      <c r="A50" s="74">
        <v>8.0399999999999991</v>
      </c>
      <c r="B50" s="75" t="s">
        <v>55</v>
      </c>
      <c r="C50" s="76" t="str">
        <f>'WRA Worksheet'!C50</f>
        <v>n</v>
      </c>
      <c r="D50" s="82">
        <f>'WRA Worksheet'!D50</f>
        <v>-1</v>
      </c>
    </row>
    <row r="51" spans="1:4" ht="16" x14ac:dyDescent="0.2">
      <c r="A51" s="74">
        <v>8.0500000000000007</v>
      </c>
      <c r="B51" s="67" t="s">
        <v>56</v>
      </c>
      <c r="C51" s="76" t="str">
        <f>'WRA Worksheet'!C51</f>
        <v>?</v>
      </c>
      <c r="D51" s="82" t="str">
        <f>'WRA Worksheet'!D51</f>
        <v xml:space="preserve"> </v>
      </c>
    </row>
    <row r="52" spans="1:4" ht="16" x14ac:dyDescent="0.2">
      <c r="A52" s="31"/>
      <c r="B52" s="32" t="s">
        <v>57</v>
      </c>
      <c r="C52" s="152">
        <f>'WRA Worksheet'!D53</f>
        <v>-1</v>
      </c>
      <c r="D52" s="152"/>
    </row>
    <row r="53" spans="1:4" ht="16" x14ac:dyDescent="0.2">
      <c r="A53" s="33"/>
      <c r="B53" s="34" t="s">
        <v>109</v>
      </c>
      <c r="C53" s="152" t="str" cm="1">
        <f t="array" ref="C53">IF(OR('WRA Worksheet'!C71:D71="yes", 'WRA Worksheet'!C72:D72="yes", 'WRA Worksheet'!C73:D73="yes"),"yes","no")</f>
        <v>no</v>
      </c>
      <c r="D53" s="152"/>
    </row>
    <row r="54" spans="1:4" ht="16" x14ac:dyDescent="0.2">
      <c r="A54" s="33"/>
      <c r="B54" s="34" t="s">
        <v>110</v>
      </c>
      <c r="C54" s="152" t="str">
        <f>IF(C53="yes", 'WRA Worksheet'!C74, 'WRA Worksheet'!D54)</f>
        <v>accept</v>
      </c>
      <c r="D54" s="152"/>
    </row>
    <row r="55" spans="1:4" ht="16" thickBot="1" x14ac:dyDescent="0.25">
      <c r="A55" s="35"/>
      <c r="B55" s="36"/>
      <c r="C55" s="36"/>
      <c r="D55" s="37"/>
    </row>
    <row r="56" spans="1:4" ht="31" thickTop="1" x14ac:dyDescent="0.2">
      <c r="A56" s="38" t="s">
        <v>111</v>
      </c>
      <c r="B56" s="39" t="s">
        <v>112</v>
      </c>
      <c r="C56" s="40" t="s">
        <v>61</v>
      </c>
      <c r="D56" s="37"/>
    </row>
    <row r="57" spans="1:4" x14ac:dyDescent="0.2">
      <c r="A57" s="41" t="s">
        <v>62</v>
      </c>
      <c r="B57" s="42">
        <f>'WRA Worksheet'!C57</f>
        <v>10</v>
      </c>
      <c r="C57" s="43" t="str">
        <f>IF(B57&gt;=2,"yes","no")</f>
        <v>yes</v>
      </c>
      <c r="D57" s="37"/>
    </row>
    <row r="58" spans="1:4" x14ac:dyDescent="0.2">
      <c r="A58" s="41" t="s">
        <v>63</v>
      </c>
      <c r="B58" s="42">
        <f>'WRA Worksheet'!C58</f>
        <v>8</v>
      </c>
      <c r="C58" s="43" t="str">
        <f>IF(B58&gt;=2,"yes","no")</f>
        <v>yes</v>
      </c>
      <c r="D58" s="37"/>
    </row>
    <row r="59" spans="1:4" x14ac:dyDescent="0.2">
      <c r="A59" s="41" t="s">
        <v>64</v>
      </c>
      <c r="B59" s="42">
        <f>'WRA Worksheet'!C59</f>
        <v>18</v>
      </c>
      <c r="C59" s="43" t="str">
        <f>IF(B59&gt;=6,"yes","no")</f>
        <v>yes</v>
      </c>
      <c r="D59" s="37"/>
    </row>
    <row r="60" spans="1:4" ht="16" thickBot="1" x14ac:dyDescent="0.25">
      <c r="A60" s="44" t="s">
        <v>65</v>
      </c>
      <c r="B60" s="45">
        <f>'WRA Worksheet'!C60</f>
        <v>36</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6" ma:contentTypeDescription="Create a new document." ma:contentTypeScope="" ma:versionID="b0bb80d225c275d8cbc214fe25479caa">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92aa9d5f0ffbc745df48d8777f40dc0d"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426919C1-6C3F-4EE8-A334-47EF59B57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Refs &amp; Data</vt:lpstr>
      <vt:lpstr>PDF Template Scoresheet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2025-11-24T17:58:14Z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