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defaultThemeVersion="166925"/>
  <mc:AlternateContent xmlns:mc="http://schemas.openxmlformats.org/markup-compatibility/2006">
    <mc:Choice Requires="x15">
      <x15ac:absPath xmlns:x15ac="http://schemas.microsoft.com/office/spreadsheetml/2010/11/ac" url="/Users/seokminkim/Desktop/Assessments/Species/Eucalyptus grandis/Docs/"/>
    </mc:Choice>
  </mc:AlternateContent>
  <xr:revisionPtr revIDLastSave="0" documentId="13_ncr:1_{5DEF1B8B-91AA-D643-9C55-9BE35BFE14F9}" xr6:coauthVersionLast="47" xr6:coauthVersionMax="47" xr10:uidLastSave="{00000000-0000-0000-0000-000000000000}"/>
  <bookViews>
    <workbookView xWindow="-25780" yWindow="-6380" windowWidth="27200" windowHeight="17140" xr2:uid="{DC9EAAB9-A961-4D36-B025-37CCF3FD5897}"/>
  </bookViews>
  <sheets>
    <sheet name="WRA Worksheet" sheetId="1" r:id="rId1"/>
    <sheet name="Sheet1" sheetId="5" r:id="rId2"/>
    <sheet name="LUT" sheetId="2" r:id="rId3"/>
    <sheet name="PDF Template Refs &amp; Data" sheetId="4" r:id="rId4"/>
    <sheet name="PDF Template Scoresheet" sheetId="3" r:id="rId5"/>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<sst xmlns="http://schemas.openxmlformats.org/spreadsheetml/2006/main" count="338" uniqueCount="182">
  <si>
    <t>Species:</t>
  </si>
  <si>
    <t>Number</t>
  </si>
  <si>
    <t>Question</t>
  </si>
  <si>
    <t>Answer</t>
  </si>
  <si>
    <t>Score</t>
  </si>
  <si>
    <t>Uncertainty</t>
  </si>
  <si>
    <t>Evidence</t>
  </si>
  <si>
    <t>Reference</t>
  </si>
  <si>
    <t>Is the species highly domesticated?</t>
  </si>
  <si>
    <t>Has the species become naturalised where grown?</t>
  </si>
  <si>
    <t>Does the species have weedy races?</t>
  </si>
  <si>
    <t>Species suited to Florida's USDA climate zones (1-low; 2-intermediate; 3-high)
       North Zone: suited to Zones 8, 9
       Central Zone: suited to Zones 9, 10
       South Zone: suited to Zone 10</t>
  </si>
  <si>
    <t>Quality of climate match data (1-low; 2-intermediate; 3-high)</t>
  </si>
  <si>
    <t>Broad climate suitability (environmental versatility)</t>
  </si>
  <si>
    <t>Native or naturalized in habitats with periodic inundation
       North Zone: mean annual precipitation 50-70 inches
       Central Zone: mean annual precipitation 40-60 inches
       South Zone: mean annual precipitation 40-60 inches</t>
  </si>
  <si>
    <t>Does the species have a history of repeated introductions outside its natural range?</t>
  </si>
  <si>
    <t>Naturalized beyond native range</t>
  </si>
  <si>
    <t>Garden/amenity/disturbance weed</t>
  </si>
  <si>
    <t>Weed of agriculture</t>
  </si>
  <si>
    <t>Environmental weed</t>
  </si>
  <si>
    <t>Congeneric weed</t>
  </si>
  <si>
    <t>Produces spines, thorns or burrs</t>
  </si>
  <si>
    <t>Allelopathic</t>
  </si>
  <si>
    <t>Parasitic</t>
  </si>
  <si>
    <t>Unpalatable to grazing animals</t>
  </si>
  <si>
    <t>Toxic to animals</t>
  </si>
  <si>
    <t>Host for recognised pests and pathogens</t>
  </si>
  <si>
    <t>Causes allergies or is otherwise toxic to humans</t>
  </si>
  <si>
    <t>Creates a fire hazard in natural ecosystems</t>
  </si>
  <si>
    <t>Is a shade tolerant plant at some stage of its life cycle</t>
  </si>
  <si>
    <t>Grows on infertile soils (oligotrophic, limerock, or excessively draining soils).  North &amp; Central Zones: infertile soils; South Zone: shallow limerock or Histisols.</t>
  </si>
  <si>
    <t>Climbing or smothering growth habit</t>
  </si>
  <si>
    <t>Forms dense thickets</t>
  </si>
  <si>
    <t>Aquatic</t>
  </si>
  <si>
    <t>Grass</t>
  </si>
  <si>
    <t>Nitrogen fixing woody plant</t>
  </si>
  <si>
    <t>Geophyte</t>
  </si>
  <si>
    <t>Evidence of substantial reproductive failure in native habitat</t>
  </si>
  <si>
    <t>Produces viable seed</t>
  </si>
  <si>
    <t>Hybridizes naturally</t>
  </si>
  <si>
    <t>Self-compatible or apomictic</t>
  </si>
  <si>
    <t>Requires specialist pollinators</t>
  </si>
  <si>
    <t>Reproduction by vegetative propagation</t>
  </si>
  <si>
    <t>Minimum generative time (years)</t>
  </si>
  <si>
    <t>Propagules likely to be dispersed unintentionally (plants growing in heavily trafficked areas)</t>
  </si>
  <si>
    <t>Propagules dispersed intentionally by people</t>
  </si>
  <si>
    <t>Propagules likely to disperse as a produce contaminant</t>
  </si>
  <si>
    <t>Propagules adapted to wind dispersal</t>
  </si>
  <si>
    <t>Propagules water dispersed</t>
  </si>
  <si>
    <t>Propagules bird dispersed</t>
  </si>
  <si>
    <t>Propagules dispersed by other animals (externally)</t>
  </si>
  <si>
    <t>Propagules dispersed by other animals (internally)</t>
  </si>
  <si>
    <t>Prolific seed production</t>
  </si>
  <si>
    <t>Evidence that a persistent propagule bank is formed (&gt;1 yr)</t>
  </si>
  <si>
    <t>Well controlled by herbicides</t>
  </si>
  <si>
    <t>Tolerates, or benefits from, mutilation or cultivation</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</si>
  <si>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</si>
  <si>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</si>
  <si>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</si>
  <si>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</si>
  <si>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</si>
  <si>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</si>
  <si>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</si>
  <si>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</si>
  <si>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</si>
  <si>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</si>
  <si>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</si>
  <si>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</si>
  <si>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</si>
  <si>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</si>
  <si>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</si>
  <si>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</si>
  <si>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</si>
  <si>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</si>
  <si>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</si>
  <si>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</si>
  <si>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</si>
  <si>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</si>
  <si>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</si>
  <si>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</si>
  <si>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</si>
  <si>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</si>
  <si>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</si>
  <si>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</si>
  <si>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</si>
  <si>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</si>
  <si>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</si>
  <si>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</si>
  <si>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</si>
  <si>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</si>
  <si>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</si>
  <si>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</si>
  <si>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</si>
  <si>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</si>
  <si>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</si>
  <si>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</si>
  <si>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</si>
  <si>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</si>
  <si>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</si>
  <si>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</si>
  <si>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</si>
  <si>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</si>
  <si>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</si>
  <si>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</si>
  <si>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</si>
  <si>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</si>
  <si>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</si>
  <si>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</si>
  <si>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</si>
  <si>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</si>
  <si>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</si>
  <si>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</si>
  <si>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</si>
  <si>
    <r>
      <rPr>
        <sz val="11"/>
        <color rgb="FF000000"/>
        <rFont val="Calibri"/>
        <family val="2"/>
      </rPr>
      <t>Assessment date: November 24, 2025</t>
    </r>
    <r>
      <rPr>
        <sz val="11"/>
        <color rgb="FFFF0000"/>
        <rFont val="Calibri"/>
        <family val="2"/>
      </rPr>
      <t xml:space="preserve"> </t>
    </r>
    <r>
      <rPr>
        <sz val="11"/>
        <color rgb="FF000000"/>
        <rFont val="Calibri"/>
        <family val="2"/>
      </rPr>
      <t xml:space="preserve"> Prepared by Seokmin Kim</t>
    </r>
  </si>
  <si>
    <t>n</t>
  </si>
  <si>
    <t>No evidence</t>
  </si>
  <si>
    <t>See climate suitability map</t>
  </si>
  <si>
    <t>y</t>
  </si>
  <si>
    <t>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t>
  </si>
  <si>
    <t>1. Holm, L. et al. A Geographical Atlas of World Weeds.
John Wiley and Sons, New York. 1979.</t>
  </si>
  <si>
    <t>1. It is likely that most Eucalypts are allelopathic-having the
potential to suppress understory plants through chemical
inhibitors that leach into the soil. 2. There are many
reports in global literature of toxic inhibition of germination
and growth of other plant species (allelopathic effects),
which inhibits the growth of an understory. 3. Concerns
expressed about suppression of ground vegetation due to
possible allelopathic effects. Allelopathic effects are widely
reported and these reports are largely based on laboratory
bioassays. If not chemical inhibition then at least
accumulation of dead material of the floor of eucalypt
plantations hinders regeneration of native species.</t>
  </si>
  <si>
    <t>1. Anonymous. 2009. "Focus on Eucalypts." SAPIA NEWS
No. 12 . ARC-Plant Protection Research Institute, South
Africa. 2. Anonymous. October 2010. Scotland, Forestry
Commission. Interim Guidance on the Grant Aiding and
Planting of Eucalypts in Scotland. Accessed: 18 January
2012. 3. Rejmánek, M. &amp; D.M. Richardson. 2011. Eucalypts
(203-209). In D. Simberloff &amp; M. Rejmánek, eds.
Encyclopedia of Biological Invasions . Berkeley: University of
California Press.</t>
  </si>
  <si>
    <t>Eucalyptus is noted to be toxic to dogs when ingested (1). Eucalyptus also noted as being toxic (2) However, not enough information found on specific taxon. Answered UNKNOWN</t>
  </si>
  <si>
    <t>(1) https://gsvs.org/blog/dogs-eucalyptus-toxicity-warning-signs/ (2) https://plants.ces.ncsu.edu/plants/eucalyptus/</t>
  </si>
  <si>
    <t>1. Eucalyptus gunnii need full sun to partial shade when
young and full sun when in adult form. 2. Shade-tolerant
sub-canopy species are not known.</t>
  </si>
  <si>
    <t>1. Lemke, C. University of Oklahoma Department of Botany
&amp; Microbiology. Cal's Plant of the Week. Featured January
26-February 1, 2007. Accessed: 18 January 2012.
http://www.plantoftheweek.org/week393.shtml. 2.
Rejmánek, M. &amp; D.M. Richardson. 2011. Eucalypts (203-
209). In D. Simberloff &amp; M. Rejmánek, eds. Encyclopedia of
Biological Invasions . Berkeley: University of California
Press.</t>
  </si>
  <si>
    <t>Not of the Poaceae family</t>
  </si>
  <si>
    <t>"Although Eucalyptus seeds is very light and small, it is not adapted to wind dispersal…" (1). Eucalyptus seeds in general can potentially be dispersed by wind, but only along limited distances (&lt;53 meters) (2)</t>
  </si>
  <si>
    <t>[1] https://www.aphis.usda.gov/sites/default/files/08_011116rm_ea.pdf [2] Booth, T. H. (2017). Going nowhere fast: a review of seed dispersal in eucalypts. Australian Journal of Botany, 65(5), 401-410.</t>
  </si>
  <si>
    <t>1. Southern, S.G. et al. 2004. Review of gene movement by
bats and birds and its potential significance for eucalypt
plantation forestry. Australian Forestry , 67(1): 44-53.</t>
  </si>
  <si>
    <t xml:space="preserve">1. Dispersal in animal droppings does not occur, although
many birds eat eucalypt seed, because the seed does not
survive passage through the alimentary canal of mammals
and birds (Joseph 1986). </t>
  </si>
  <si>
    <t>Possible as seeds are small. No direct information found</t>
  </si>
  <si>
    <t>Not enough information found on the taxon. However, eucalyptus in general are not noted to be dispersed zoochorically (1) (2)</t>
  </si>
  <si>
    <t>[1] Booth, T. H. (2017). Going nowhere fast: a review of seed dispersal in eucalypts. Australian Journal of Botany, 65(5), 401-410. [2]  Southern, S.G. et al. 2004. Review of gene movement by
bats and birds and its potential significance for eucalypt
plantation forestry. Australian Forestry , 67(1): 44-53.</t>
  </si>
  <si>
    <t>Eucalyptus grandis</t>
  </si>
  <si>
    <t>2 or 3</t>
  </si>
  <si>
    <t>Native to eastern Australia. Introduced around the world (1). Numerous occurrence points in the Pacific, South Africa, South America, and Florida. (2)</t>
  </si>
  <si>
    <t>[1] https://powo.science.kew.org/taxon/592976-1 [2] https://www.gbif.org/species/8145890</t>
  </si>
  <si>
    <t>1. "Declared invader (category 2)." 2. Fully naturalized in
New Zealand. 3. E. grandis is naturalized in Mpumalanga,
Africa.</t>
  </si>
  <si>
    <t>1. Henderson, L (2001) Alien Weeds and Invasive Plants.
Agricultural Research Council. 2. New Zealand Plant
Conservation Network (2005) New Zealand Adventive
Vascular Plant List. 3. Forsyth, GG, et al. (2004) A rapid
assessment of the invasive status of Eucalyptus species in
two South African provinces. South African Journal of
Science 100: 75-77.</t>
  </si>
  <si>
    <t>[1] https://www.fnai.org/species-communities/invasives/invasive-species?ID=59</t>
  </si>
  <si>
    <t>Noted to inhabit disturbed sites (1). However, not enough supporting evidence found.</t>
  </si>
  <si>
    <t>1. Introduced for forestry and agroforestry
and listed on the database of invasive trees and shrubs in
Asia, South Africa, and South America.</t>
  </si>
  <si>
    <t>1. Richardson, D.M. &amp; Rejmanek, M. 2011.
Trees and shrubs as invasive alien species - a global review.
Diversity and Distributions , 17: 788-809.</t>
  </si>
  <si>
    <t>1. "All the eucalypts encountered were "naturalized", but
only Red River gum (E. camaldulensis ) and flooded gum (E.
grandis ) were clearly "invasive"…Flooded gum invades river
courses in Mpumalanga, where it was classified as invasive
at 50% of our sites…Our findings concur with Henderson,
who classifies these three species [Red river gum, flooded
gum and spider gum] as habitat transformers...As far as the
management of eucalypts as invasive alien species is
concerned, we recommend that clearing projects should
focus on removing these trees from riparian areas (where
water use is likely to be excessive) and nature reserves
(where all eucalypts have undesirable effects on
biodiversity), but that clearing projects outside of these
areas should focus only on Red river gum, flooded gum and
spider gum." 2. "Declared invader (category 2) [Category 2
plants (commercially used plants) may be grown in
demarcated areas providing that there is a permit and that
steps are taken to prevent their spread]...Invasive status:
Transformer [Plants which can as monospecies dominate or
replace any canopy or subcanopy layer of a natural or semi-
natural ecosystem, thereby altering its structure, integrity
and functioning. The most serious environmental weeds are
in this group, which includes trees, aggressive climbers,
thicket-forming shrubs and dense herbs]." "Clearly
invasive."</t>
  </si>
  <si>
    <t>1. Forsyth, G.G. et al. 2004. A rapid assessment of the
invasive status of Eucalyptus species in two South African
provinces. South African Journal of Science 100: 75-77. 2.
Henderson, L. 2001. Alien Weeds and Invasive Plants. Plant
Protection Research Institute/Agricultural Research Council,
Pretoria, South Africa.</t>
  </si>
  <si>
    <t>Cattle shown to graze on bark (1)</t>
  </si>
  <si>
    <t xml:space="preserve">[1] Nicodemo, Maria &amp; Porfírio-da-Silva, Vanderley. (2019). Bark stripping by cattle in silvopastoral systems. Agroforestry Systems. 10.1007/s10457-018-0185-y. </t>
  </si>
  <si>
    <t>1. "Most exotic plantations of the species are as yet free of
any serious pests and diseases. In Brazil the fungus
Diaportha cubensis attacks the species, and termites will
attack the young trees." 2. "E. grandis is not often attacked
and then only lightly."; "Numbers 16 and 17 - Nieuw
Nickerie and Alleppey - may give excellent initial growth,
but there is a severe risk of epidemic fungal pathogens.";
"In Suriname a serious disease, the fungus Diaporthe
cubensis , has caused stem cankers and deaths in plantings
of E. grandis and E. saligna . The fungus was identified as
Endothia havanensis . In Brazil in the wetter areas E.
grandis is classed as moderately susceptible to the fungus
Diaporthe cubensis , which causes a canker disease...In
Kerala the fungus Corticium salmonicolor has caused severe
losses in low altitude plantations with uniformly high
temperatures and high rainfall." 3. "The wood being
resistant to borers". Evidence suggests taxon can occasionally be host to recognised pests.</t>
  </si>
  <si>
    <t>1. National Academy of Sciences (1980) Firewood Crops:
Shrub and Tree Species for Energy Production. Washington,
D.C. 2. Food and Agriculture Organization of the United
Nations (1979) Eucalypts for Planting. Rome. 3. George, AS,
ed. (1980) Flora of Australia. Vol. 19, Myrtaceae-
Eucalyptus, Angophora . Australian Government Publishing
Service, Canberra.</t>
  </si>
  <si>
    <t>Possible, but not enough information found on taxon. Eucalyptus oil is known to be poisonous (1)</t>
  </si>
  <si>
    <t>[1] https://www.rch.org.au/clinicalguide/guideline_index/Eucalyptus_Oil_Poisoning/</t>
  </si>
  <si>
    <t>1. "E. grandis ...is very sensitive to fire." 2. Leaves of eucalypts are relatively slow to breakdown and
have a high volatile oil content, which contributes to the
severity of fire events in their native Australia. 3.
Accumulated litter in dense stands of eucalypt stands are
extremely flammable.</t>
  </si>
  <si>
    <t>1. "E. grandis ...is very sensitive to fire." 2.  Anonymous. October 2010. Scotland, Forestry
Commission. Interim Guidance on the Grant Aiding and
Planting of Eucalypts in Scotland. Accessed: 18 January
2012.
http://www.forestry.gov.uk/pdf/InterimEucalyptusGuidanc
e.pdf/$FILE/InterimEucalyptusGuidance.pdf. 3. Rejmánek,
M. &amp; D.M. Richardson. 2011. Eucalypts (203-209). In D.
Simberloff &amp; M. Rejmánek, eds. Encyclopedia of Biological
Invasions . Berkeley: University of California Press.</t>
  </si>
  <si>
    <t>1. "Performs best on deep, well-drained, fertile loam or clay-
loam soils, in natural conditions". 2. "Eucalyptus grandis is
a fast-growing tree, adapted to a wide range of soil types.";
"E. grandis prefers moist, well-drained soils derived from a
variety of parent materials such as shales, slates,
sandstones, some granite, and occasionally basalt." 3. "E.
grandis needs a deep free-draining soil, and does best on
fertile loam or clay-loam soils, but will also perform well on
the lighter sandy soils, provided these are of adequate
depth. On fertile soils a depth of 1 m may be suficient but
on the less fertile sandy soils in Zambia a depth of 2 m is
considered desirable. In Uruguay excellent growth has
been obtained on deep sandy soils near the River Uruguay
where soil/moisture relations are excellent."</t>
  </si>
  <si>
    <t>1. Soerianegara, I, Lemmens, RHMJ, eds. (1994) Plant
Resources of South-East Asia. No 5. Timber Trees: Major
Commercial Timbers. Bogor, Indonesia.. 2. National
Academy of Sciences (1980) Firewood Crops: Shrub and
Tree Species for Energy Production. Washington, D.C. 3.
Food and Agriculture Organization of the United Nations.
(1979) Eucalypts for Planting. Rome.</t>
  </si>
  <si>
    <t>1. "Propagated by Seed: Yes". 2. "Propagation: Seed". 3.
"Eucalypts can be propagated easily from seed and
sometimes from cuttings. Seeds germinate in 4-20 days.
Seedlings are best raised in trays filled with sterile, fine,
loamy sand." 4. Viable seeds per gram: 632."</t>
  </si>
  <si>
    <t>1. USDA, NRCS. 2012. The PLANTS Database
(http://plants.usda.gov, 2 July 2012). National Plant Data
Team, Greensboro, NC 27401-4901 USA. 2. PIER.
http://www.hear.org/Pier/species/eucalyptus_grandis.html
. Accessed June 3, 2008. 3. Soerianegara, I, Lemmens,
RHMJ, eds. (1994) Plant Resources of South-East Asia. No 5.
Timber Trees: Major Commercial Timbers. Bogor,
Indonesia. 4. Food and Agriculture Organization of the
United Nations (1979) Eucalypts for Planting. Rome.</t>
  </si>
  <si>
    <t>1. "A natural hybrid between E. grandis and E. robusta ,
known as E. grandis var. grandiflora". 2. "E. grandis [is]
likely to hybridize with close relatives in the subgenus
Symphyomyrtus which occur over the same latitudes and
are in adjacent localities."; "Some hybridization between E.
grandis and E. saligna probably takes place from time to
time. Another hybrid...is that between E. grandis and E.
tereticornis ." 3. "It appears that most of the stands of E.
grandis/salinga in southern Africa are of hybrid origin,
though closer to the former." 4. "This species and its
hybrids with Eucalyptus salinga are commonly planted in
Zimbabwe." 5. Hybridizes with E. camaldulensis and E.
tereticornis.</t>
  </si>
  <si>
    <t>1. National Academy of Sciences (1980) Firewood Crops:
Shrub and Tree Species for Energy Production. Washington,
D.C. 2. Food and Agriculture Organization of the United
Nations (1979) Eucalypts for Planting. Rome. 3. Flora
Zambesiaca
(http://apps.kew.org/efloras/namedetail.do?flora=fz&amp;taxo
n=3494&amp;nameid=8420). 4. Flora of Zimbabwe: Species
Information: Eucalyptus grandis . URL:
http://www.zimbabweflora.co.zw/speciesdata/species.php
?species_id=142450. Accessed July 15, 2008. 5.
Anonymous. 2009. "Focus on Eucalypts." SAPIA NEWS No.
12 . ARC-Plant Protection Research Institute, South Africa.</t>
  </si>
  <si>
    <t>1. "Germination [in seedling seed orchards] is lower than
that of commercial plantations. This may be due to an
increased degree of selfing. In one test selfing varied from
10 percent to 33 percent under seed orchard conditions
during the main flowering season; selfing results in
decreased seed yield (20 percent of outcrossing) and a
reduction of 8-49 percent in growth rate of surviving
seeldling, as well as an increase in the number of abnormal
seedlings." 2. "Monoecious with slight protandry, has a
stigma receptive two to three days after anthesis. This
mechanism, which largely prevents self-pollination at the
flower level, is not efficient at the tree level due to
asynchronous flowering along branches." 3. "The aim of
the present study was to examine the breeding systems
of...E. grandis , by using...controlled self- and cross-
pollinations."; "No evidence of self-incompatibility was
found at the stage of pollen adhesion and germination in
the stigmatic exudate."; However, "Late-acting self-
incompatibility in...E. grandis also seems likely on account
of the low number of seeds set following self-pollination
relative to the number of self-pollen tubes".</t>
  </si>
  <si>
    <t>1. Food and Agriculture Organization of the United Nations
(1979) Eucalypts for Planting. Rome. 2. Chaix, G, et al.
(2007) Are phenological observations sufficient to estimate
the quality of seed crops from a Eucalyptus grandis open-
pollinated seed orchard? Consequences for seed
collections. New Forests 33 (1): 41-52. 3. Horsley, TN,
Johnson, SD (2007) Is Eucalyptus cryptically self-
incompatible? Annals of Botany 100 (6): 1373-1378.</t>
  </si>
  <si>
    <t>1. "Insect pollinated Eucalyptus do not express specificity
regarding the pollinating insects."</t>
  </si>
  <si>
    <t>1. Chaix, G, et al. (2007) Are phenological observations
sufficient to estimate the quality of seed crops from a
Eucalyptus grandis open-pollinated seed orchard?
Consequences for seed collections. New Forests 33 (1): 41-
52.</t>
  </si>
  <si>
    <t>1. "Resprout ability: Yes"; "Propagated by Bare Root: Yes";
"Propagated by Bulb: No"; "Propagated by Corm: No";
"Propagated by Cuttings: No"; "Propagated by Sprigs: No";
"Propagated by Tubers: No"; "Vegetative Spread Rate:
None".</t>
  </si>
  <si>
    <t>1. Rockwood p 8; USDA, NRCS. 2012. The PLANTS Database
(http://plants.usda.gov, 2 July 2012). National Plant Data
Team, Greensboro, NC 27401-4901 USA.</t>
  </si>
  <si>
    <t>1. "Reproductive behaviour: E. grandis typically flowers
within 2-3 years after seed germination." 2. "It flowers and
seeds early, normally after 4 or 5 years." 3. "Eucalyptus
grandis is considered to be sexually mature before age 10
years."</t>
  </si>
  <si>
    <t>1. Hodgson, L.M. 1976a. Some aspects of flowering and
reproductive behaviour in Eucalyptus grandis (Hill) Maiden
at J.D.M. Keet Forest Research Station (formerly
Zomerkomst Forest Research Station). 1. Flowering,
controlled pollination methods, pollination and receptivity.
South African Forestry Journal 97: 18-28. 2. Food and
Agriculture Organization of the United Nations (1979)
Eucalypts for Planting. Rome. 3. Chaix, G, et al. (2007) Are
phenological observations sufficient to estimate the quality
of seed crops from a Eucalyptus grandis open-pollinated
seed orchard? Consequences for seed collections. New
Forests 33 (1): 41-52. [Note: In Brazil, E. grandis can flower
at 6-10 months of age, but no information on seed set is
provided. Zobel, B.J., G. van Wyk, P. Stahl. 1987. Growing
Exotic Forests. Wiley Interscience, New York.]</t>
  </si>
  <si>
    <t>Possesses small seeds. Possible, but not enough information found. Ansered UNKNOWN</t>
  </si>
  <si>
    <t>1. "Cultivated for: Timber, shelter, shade, firewood; honey
source." 2. "It is an important plantation tree in the tropics
and subtropics." 3. "The tree grown in African and Brazilian
plantations has been selected from several generations of
cultivated crops and is markedly superior to wild types in
yild and stem straightness."; "The species is widely
cultivated in South America, the East African highlands, and
South Africa as well as in numerous small plantings in other
countries. It is so important in Brazil that huge plantations
are being established with an annualplanting program on
the order of 100,000 ha." 4. "Prospects for planting.
Already widely planted and plantations are being rapidly
extended"; "E. grandis ...[has] been grown in very successful
industrial plantations in Brazil, South Africa and India." 5.
"In Madagascar, fast-growing eucalypt plantations were
established, via the intoduction of Eucalyptus grandis
genetic resources as an exotic species." 6. "A suitable tree
for ornamental and broadscale plantings."</t>
  </si>
  <si>
    <t>1. Henderson, L (2001) Alien Weeds and Invasive Plants.
Agricultural Research Council. 2. Soerianegara, I, Lemmens,
RHMJ, eds. (1994) Plant Resources of South-East Asia. No 5.
Timber Trees: Major Commercial Timbers. Bogor,
Indonesia. 3. National Academy of Sciences. (1980)
Firewood Crops: Shrub and Tree Species for Energy
Production. Washington, D.C. 4. Food and Agriculture
Organization of the United Nations (1979) Eucalypts for
Planting. Rome. 5. Chaix, G, et al. (2007) Are phenological
observations sufficient to estimate the quality of seed crops
from a Eucalyptus grandis open-pollinated seed orchard?
Consequences for seed collections. New Forests 33 (1): 41-
52. 6. Podberscek, M (1991) Field Guide to the Eucalypts of
the Gympie, Imbil and Maryborough Forestry Districts.
Technical Paper. No. 48. Queensland Forest Service.</t>
  </si>
  <si>
    <t>No information found regarding potential of taxon  for seeds to float. However, Eucalyptus is noted to potentially disperse long distances by running water (1)</t>
  </si>
  <si>
    <t>1. Rejmánek, M. &amp; D.M. Richardson. 2011.
Eucalypts (203-209). In D. Simberloff &amp; M. Rejmánek, eds.
Encyclopedia of Biological Invasions . Berkeley: University of
California Press.</t>
  </si>
  <si>
    <t>1. "The species produces an average of 6700 seeds per 10
grams (ATSC 2001), but the slow release of seeds from
capsules means that seed rain is likely to be less than 1000
seeds/m2/year." 2. Number of seeds is noted to be up to 650,000 per kg. Possible that this is enough to be classified as a prolific seed producer, but not enough supporting evidence found.</t>
  </si>
  <si>
    <t>1. Virtue, J.G. and Melland, R.L. 2003. The Environmental
Weed Risk of Revegetation and Forestry Plants. Report
DWLBC 2003-02. Animal and Plant Control Commission/The
Department of Water, Land and Biodiversity Conservation
&amp; Cooperative Research Centre for Australian Weed
Management. South Africa. 2. https://www.cabidigitallibrary.org/doi/full/10.1079/cabicompendium.22683</t>
  </si>
  <si>
    <t>1. Lacks recalcitrant seeds and germination time is 14-29
days. 2. Seed of Eucalyptus species examined in this study
do not have dormancy barriers to prevent seed
germination. Seed viability and storage in the soil is less
than one year. 3. Eucalypt
seeds do not have dormancy (seed storage in soil last less
than a year).</t>
  </si>
  <si>
    <t>1. Friday, J.B. 2000. Seed Technology for Forestry in Hawaii.
Resource Management RM-4. College of Tropical
Agriculture and Human Resources (CTAHR), University of
Hawaii at Manoa. Honolulu, Hawaii. URL:
http://www2.ctahr.hawaii.edu/oc/freepubs/pdf/RM-4.pdf.
Accessed November 7, 2008. 2. Gill, A.M. 1997.
Eucalyptus and Fires: Interdependent or Independent. In:
Eucalyptus Ecology: Individuals to Ecosystems. Williams J.E.
and Woinarski, J. (eds.) pp. 151-167. NEW INFO FOR
REASSESSMENT: 3. Rejmánek, M. &amp; D.M. Richardson. 2011.
Eucalypts (203-209). In D. Simberloff &amp; M. Rejmánek, eds.
Encyclopedia of Biological Invasions . Berkeley: University of
California Press.</t>
  </si>
  <si>
    <t>1. "Glyphosate, a systemic herbicide, resulted in the death of
the coppice regrowth following translocation of the active
ingredient without negatively affecting the performance of
the remaining coppice stems."</t>
  </si>
  <si>
    <t>1. Little, K, du Toit, B (2002) Management of Eucalyptus
grandis Coppice Regeneration of Seedling Parent Stock in
Zululand, South Africa. Institute for Commercial Forestry
Research (Scottsville, Pietermaritzburg, South Africa). 2.
Virtue, J.G. and Melland, R.L. 2003. The Environmental
Weed Risk of Revegetation and Forestry Plants. Report
DWLBC 2003-02. Animal and Plant Control Commission/The
Department of Water, Land and Biodiversity Conservation
&amp; Cooperative Research Centre for Australian Weed
Management. South Africa.</t>
  </si>
  <si>
    <t>1. "Other species such as...E. grandis …coppice well." 2. "It
is common practice to regenerate E. grandis forests by
coppice from the stumps. Most of them will shoot within 3
months." 3. "It coppices freely when young".</t>
  </si>
  <si>
    <t>1. Soerianegara, I, Lemmens, RHMJ, eds. (1994) Plant
Resources of South-East Asia. No 5. Timber Trees: Major
Commercial Timbers. Bogor, Indonesia. 2. National
Academy of Sciences (1980) Firewood Crops: Shrub and
Tree Species for Energy Production. Washington, D.C. 3.
Food and Agriculture Organization of the United Nations
(1979) Eucalypts for Planting. Rome.</t>
  </si>
  <si>
    <t xml:space="preserve">Not enough information found.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</si>
</sst>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1"/>
      <color rgb="FF000000"/>
      <name val="Calibri"/>
      <family val="2"/>
    </font>
    <font>
      <sz val="10"/>
      <color theme="1"/>
      <name val="Calibri"/>
      <family val="2"/>
    </font>
    <font>
      <sz val="11"/>
      <color rgb="FFFF0000"/>
      <name val="Calibri"/>
      <family val="2"/>
    </font>
    <font>
      <sz val="11"/>
      <color theme="1"/>
      <name val="Calibri"/>
      <family val="2"/>
    </font>
    <font>
      <b/>
      <sz val="11"/>
      <color rgb="FFFF0000"/>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4">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1" fillId="0" borderId="15" xfId="0" applyFont="1" applyBorder="1" applyAlignment="1">
      <alignment horizontal="center"/>
    </xf>
    <xf numFmtId="0" fontId="1" fillId="0" borderId="0" xfId="0" applyFont="1" applyAlignment="1" applyProtection="1">
      <alignment horizontal="center" vertical="top"/>
      <protection locked="0"/>
    </xf>
    <xf numFmtId="0" fontId="1" fillId="0" borderId="0" xfId="0" applyFont="1" applyAlignment="1" applyProtection="1">
      <alignment horizontal="center" vertical="top" wrapText="1"/>
    </xf>
    <xf numFmtId="0" fontId="1"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1" fillId="0" borderId="2" xfId="0" applyFont="1" applyBorder="1" applyAlignment="1" applyProtection="1">
      <alignment wrapText="1"/>
    </xf>
    <xf numFmtId="0" fontId="1" fillId="0" borderId="3" xfId="0" applyFont="1" applyBorder="1" applyAlignment="1" applyProtection="1">
      <alignment wrapText="1"/>
    </xf>
    <xf numFmtId="0" fontId="0" fillId="0" borderId="0" xfId="0" applyAlignment="1" applyProtection="1">
      <alignment horizontal="center" vertical="center" wrapText="1"/>
    </xf>
    <xf numFmtId="0" fontId="1" fillId="0" borderId="5" xfId="0" applyFont="1" applyBorder="1" applyAlignment="1" applyProtection="1">
      <alignment wrapText="1"/>
    </xf>
    <xf numFmtId="0" fontId="0" fillId="0" borderId="1" xfId="0" applyBorder="1" applyAlignment="1" applyProtection="1">
      <alignment horizontal="center" vertical="center" wrapText="1"/>
    </xf>
    <xf numFmtId="0" fontId="1" fillId="0" borderId="0" xfId="0" applyFont="1" applyAlignment="1" applyProtection="1">
      <alignment wrapText="1"/>
    </xf>
    <xf numFmtId="0" fontId="1" fillId="0" borderId="22" xfId="0" applyFont="1" applyBorder="1" applyAlignment="1" applyProtection="1">
      <alignment wrapText="1"/>
    </xf>
    <xf numFmtId="0" fontId="6" fillId="0" borderId="22" xfId="0" applyFont="1" applyBorder="1" applyAlignment="1" applyProtection="1">
      <alignment wrapText="1"/>
    </xf>
    <xf numFmtId="2" fontId="10" fillId="0" borderId="29" xfId="0" applyNumberFormat="1" applyFont="1" applyBorder="1" applyAlignment="1">
      <alignment horizontal="left" vertical="top" wrapText="1"/>
    </xf>
    <xf numFmtId="2" fontId="11" fillId="5" borderId="29" xfId="0" applyNumberFormat="1" applyFont="1" applyFill="1" applyBorder="1" applyAlignment="1">
      <alignment horizontal="left" vertical="top" wrapText="1"/>
    </xf>
    <xf numFmtId="0" fontId="13" fillId="5" borderId="29" xfId="0" applyFont="1" applyFill="1" applyBorder="1" applyAlignment="1">
      <alignment vertical="top" wrapText="1"/>
    </xf>
    <xf numFmtId="0" fontId="12" fillId="5" borderId="29" xfId="0" applyFont="1" applyFill="1" applyBorder="1" applyAlignment="1">
      <alignment horizontal="left" vertical="top" wrapText="1"/>
    </xf>
    <xf numFmtId="0" fontId="6" fillId="5" borderId="29" xfId="0" applyFont="1" applyFill="1" applyBorder="1" applyAlignment="1">
      <alignment vertical="top" wrapText="1"/>
    </xf>
    <xf numFmtId="2" fontId="10" fillId="0" borderId="0" xfId="0" applyNumberFormat="1" applyFont="1" applyAlignment="1">
      <alignment horizontal="right" vertical="top" wrapText="1"/>
    </xf>
    <xf numFmtId="0" fontId="10" fillId="0" borderId="0" xfId="0" applyFont="1" applyAlignment="1">
      <alignment vertical="top" wrapText="1"/>
    </xf>
    <xf numFmtId="0" fontId="12" fillId="0" borderId="0" xfId="0" applyFont="1"/>
    <xf numFmtId="0" fontId="14" fillId="0" borderId="2" xfId="0" applyFont="1" applyBorder="1" applyAlignment="1">
      <alignment vertical="top" wrapText="1"/>
    </xf>
    <xf numFmtId="0" fontId="15" fillId="0" borderId="3" xfId="0" applyFont="1" applyBorder="1" applyAlignment="1">
      <alignment wrapText="1"/>
    </xf>
    <xf numFmtId="0" fontId="16" fillId="0" borderId="4" xfId="0" applyFont="1" applyBorder="1" applyAlignment="1">
      <alignment wrapText="1"/>
    </xf>
    <xf numFmtId="0" fontId="17" fillId="0" borderId="22" xfId="0" applyFont="1" applyBorder="1"/>
    <xf numFmtId="0" fontId="17" fillId="0" borderId="0" xfId="0" applyFont="1"/>
    <xf numFmtId="0" fontId="18" fillId="0" borderId="23" xfId="0" applyFont="1" applyBorder="1"/>
    <xf numFmtId="0" fontId="17" fillId="0" borderId="5" xfId="0" applyFont="1" applyBorder="1"/>
    <xf numFmtId="0" fontId="17" fillId="0" borderId="1" xfId="0" applyFont="1" applyBorder="1"/>
    <xf numFmtId="0" fontId="18" fillId="0" borderId="6" xfId="0" applyFont="1" applyBorder="1"/>
    <xf numFmtId="0" fontId="6" fillId="4" borderId="29" xfId="0" applyFont="1" applyFill="1" applyBorder="1" applyAlignment="1">
      <alignment horizontal="center" wrapText="1"/>
    </xf>
    <xf numFmtId="0" fontId="6" fillId="4" borderId="29" xfId="0" applyFont="1" applyFill="1" applyBorder="1" applyAlignment="1">
      <alignment horizontal="center" vertical="top"/>
    </xf>
    <xf numFmtId="0" fontId="6" fillId="4" borderId="29" xfId="0" applyFont="1" applyFill="1" applyBorder="1" applyAlignment="1">
      <alignment horizontal="center" vertical="top" wrapText="1"/>
    </xf>
    <xf numFmtId="0" fontId="20" fillId="0" borderId="29" xfId="0" applyFont="1" applyBorder="1" applyAlignment="1">
      <alignment vertical="center" wrapText="1"/>
    </xf>
    <xf numFmtId="0" fontId="0" fillId="0" borderId="29" xfId="0" applyBorder="1" applyAlignment="1">
      <alignment vertical="center" wrapText="1"/>
    </xf>
    <xf numFmtId="0" fontId="21" fillId="0" borderId="29" xfId="0" applyFont="1" applyBorder="1" applyAlignment="1">
      <alignment vertical="center" wrapText="1"/>
    </xf>
    <xf numFmtId="0" fontId="12" fillId="0" borderId="29" xfId="0" applyFont="1" applyBorder="1" applyAlignment="1">
      <alignment vertical="center" wrapText="1"/>
    </xf>
    <xf numFmtId="0" fontId="22" fillId="0" borderId="29" xfId="0" applyFont="1" applyBorder="1" applyAlignment="1">
      <alignment vertical="center" wrapText="1"/>
    </xf>
    <xf numFmtId="0" fontId="23"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0" fillId="0" borderId="0" xfId="0" applyNumberFormat="1" applyFont="1" applyAlignment="1" applyProtection="1">
      <alignment horizontal="right" vertical="top" wrapText="1"/>
    </xf>
    <xf numFmtId="0" fontId="10" fillId="0" borderId="0" xfId="0" applyFont="1" applyAlignment="1" applyProtection="1">
      <alignment vertical="top" wrapText="1"/>
    </xf>
    <xf numFmtId="0" fontId="12" fillId="0" borderId="0" xfId="0" applyFont="1" applyAlignment="1" applyProtection="1">
      <alignment vertical="top" wrapText="1"/>
    </xf>
    <xf numFmtId="0" fontId="1" fillId="0" borderId="2" xfId="0" applyFont="1" applyBorder="1" applyAlignment="1" applyProtection="1">
      <alignment horizontal="left" vertical="center" wrapText="1"/>
    </xf>
    <xf numFmtId="0" fontId="1" fillId="0" borderId="5" xfId="0" applyFont="1" applyBorder="1" applyAlignment="1" applyProtection="1">
      <alignment horizontal="left" vertical="center" wrapText="1"/>
    </xf>
    <xf numFmtId="0" fontId="0" fillId="0" borderId="14" xfId="0" applyBorder="1" applyProtection="1"/>
    <xf numFmtId="0" fontId="1" fillId="3" borderId="30" xfId="0" applyFont="1" applyFill="1" applyBorder="1" applyAlignment="1" applyProtection="1">
      <alignment horizontal="right"/>
    </xf>
    <xf numFmtId="0" fontId="6" fillId="4" borderId="29" xfId="0" applyFont="1" applyFill="1" applyBorder="1" applyAlignment="1" applyProtection="1">
      <alignment horizontal="center" vertical="center" wrapText="1"/>
    </xf>
    <xf numFmtId="2" fontId="10" fillId="0" borderId="29" xfId="0" applyNumberFormat="1" applyFont="1" applyBorder="1" applyAlignment="1" applyProtection="1">
      <alignment horizontal="left" vertical="top" wrapText="1"/>
    </xf>
    <xf numFmtId="0" fontId="10" fillId="0" borderId="10" xfId="0" applyFont="1" applyBorder="1" applyAlignment="1" applyProtection="1">
      <alignment vertical="top" wrapText="1"/>
    </xf>
    <xf numFmtId="0" fontId="11" fillId="0" borderId="29" xfId="0" applyFont="1" applyBorder="1" applyAlignment="1" applyProtection="1">
      <alignment horizontal="center" vertical="top" wrapText="1"/>
    </xf>
    <xf numFmtId="0" fontId="11" fillId="0" borderId="0" xfId="0" applyFont="1" applyAlignment="1" applyProtection="1">
      <alignment vertical="center" wrapText="1"/>
    </xf>
    <xf numFmtId="0" fontId="11" fillId="0" borderId="0" xfId="0" applyFont="1" applyAlignment="1" applyProtection="1">
      <alignment vertical="top" wrapText="1"/>
    </xf>
    <xf numFmtId="0" fontId="0" fillId="0" borderId="29" xfId="0" applyBorder="1" applyAlignment="1" applyProtection="1">
      <alignment horizontal="center" vertical="top" wrapText="1"/>
    </xf>
    <xf numFmtId="0" fontId="12" fillId="0" borderId="10" xfId="0" applyFont="1" applyBorder="1" applyAlignment="1" applyProtection="1">
      <alignment vertical="top" wrapText="1"/>
    </xf>
    <xf numFmtId="16" fontId="11"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7" fillId="0" borderId="0" xfId="0" applyFont="1" applyAlignment="1" applyProtection="1">
      <alignment wrapText="1"/>
      <protection locked="0"/>
    </xf>
    <xf numFmtId="0" fontId="10" fillId="0" borderId="0" xfId="0" applyFont="1" applyAlignment="1" applyProtection="1">
      <alignment vertical="top" wrapText="1"/>
      <protection locked="0"/>
    </xf>
    <xf numFmtId="2" fontId="10" fillId="0" borderId="0" xfId="0" applyNumberFormat="1" applyFont="1" applyAlignment="1" applyProtection="1">
      <alignment horizontal="right" vertical="top" wrapText="1"/>
      <protection locked="0"/>
    </xf>
    <xf numFmtId="0" fontId="2"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4" fillId="5" borderId="28" xfId="0" applyFont="1" applyFill="1" applyBorder="1" applyAlignment="1" applyProtection="1">
      <alignment horizontal="left" vertical="center"/>
      <protection locked="0"/>
    </xf>
    <xf numFmtId="0" fontId="20" fillId="0" borderId="0" xfId="0" applyFont="1" applyAlignment="1" applyProtection="1">
      <alignment wrapText="1"/>
      <protection locked="0"/>
    </xf>
    <xf numFmtId="0" fontId="26" fillId="6" borderId="0" xfId="0" applyFont="1" applyFill="1" applyAlignment="1" applyProtection="1">
      <alignment wrapText="1"/>
      <protection locked="0"/>
    </xf>
    <xf numFmtId="0" fontId="28" fillId="0" borderId="0" xfId="0" applyFont="1" applyAlignment="1" applyProtection="1">
      <alignment wrapText="1"/>
      <protection locked="0"/>
    </xf>
    <xf numFmtId="0" fontId="29"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1" fillId="0" borderId="20" xfId="0" applyFont="1" applyBorder="1" applyAlignment="1" applyProtection="1">
      <alignment horizontal="center" wrapText="1"/>
      <protection locked="0"/>
    </xf>
    <xf numFmtId="0" fontId="1" fillId="2" borderId="30" xfId="0" applyFont="1" applyFill="1" applyBorder="1" applyAlignment="1" applyProtection="1">
      <alignment horizontal="center" wrapText="1"/>
    </xf>
    <xf numFmtId="0" fontId="1" fillId="2" borderId="32" xfId="0" applyFont="1" applyFill="1" applyBorder="1" applyAlignment="1" applyProtection="1">
      <alignment horizontal="center" wrapText="1"/>
    </xf>
    <xf numFmtId="0" fontId="1"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4" fillId="2" borderId="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3" fillId="2" borderId="10" xfId="0" applyFont="1" applyFill="1" applyBorder="1" applyAlignment="1">
      <alignment horizontal="center"/>
    </xf>
    <xf numFmtId="0" fontId="3" fillId="2" borderId="18" xfId="0" applyFont="1" applyFill="1" applyBorder="1" applyAlignment="1">
      <alignment horizontal="center"/>
    </xf>
    <xf numFmtId="0" fontId="0" fillId="0" borderId="14" xfId="0" applyBorder="1"/>
    <xf numFmtId="0" fontId="0" fillId="0" borderId="0" xfId="0"/>
    <xf numFmtId="0" fontId="0" fillId="0" borderId="15" xfId="0" applyBorder="1"/>
    <xf numFmtId="0" fontId="0" fillId="0" borderId="14" xfId="0" applyBorder="1" applyAlignment="1">
      <alignment horizontal="left" vertical="top"/>
    </xf>
    <xf numFmtId="0" fontId="0" fillId="0" borderId="0" xfId="0" applyAlignment="1">
      <alignment horizontal="left" vertical="top"/>
    </xf>
    <xf numFmtId="0" fontId="0" fillId="0" borderId="14" xfId="0" applyBorder="1" applyAlignment="1">
      <alignmen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3" xfId="0" applyBorder="1"/>
    <xf numFmtId="0" fontId="0" fillId="0" borderId="16" xfId="0" applyBorder="1"/>
    <xf numFmtId="0" fontId="0" fillId="0" borderId="20" xfId="0" applyBorder="1"/>
    <xf numFmtId="0" fontId="0" fillId="0" borderId="21" xfId="0" applyBorder="1"/>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9" fillId="4" borderId="10" xfId="0" applyFont="1" applyFill="1" applyBorder="1" applyAlignment="1" applyProtection="1">
      <alignment horizontal="center" vertical="center" wrapText="1"/>
    </xf>
    <xf numFmtId="0" fontId="9" fillId="4" borderId="28" xfId="0" applyFont="1" applyFill="1" applyBorder="1" applyAlignment="1" applyProtection="1">
      <alignment horizontal="center" vertical="center" wrapText="1"/>
    </xf>
    <xf numFmtId="0" fontId="6" fillId="5" borderId="29" xfId="0" applyFont="1" applyFill="1" applyBorder="1" applyAlignment="1">
      <alignment horizontal="center" vertical="top" wrapText="1"/>
    </xf>
    <xf numFmtId="0" fontId="8" fillId="0" borderId="10" xfId="0" applyFont="1" applyBorder="1" applyAlignment="1" applyProtection="1">
      <alignment horizontal="left"/>
    </xf>
    <xf numFmtId="0" fontId="8" fillId="0" borderId="27" xfId="0" applyFont="1" applyBorder="1" applyAlignment="1" applyProtection="1">
      <alignment horizontal="left"/>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tabSelected="1" topLeftCell="A49" zoomScale="125" zoomScaleNormal="125" workbookViewId="0">
      <pane xSplit="1" topLeftCell="B1" activePane="topRight" state="frozen"/>
      <selection pane="topRight" activeCell="C52" sqref="C52"/>
    </sheetView>
  </sheetViews>
  <sheetFormatPr baseColWidth="10" defaultColWidth="9.1640625" defaultRowHeight="15" x14ac:dyDescent="0.2"/>
  <cols>
    <col min="1" max="1" width="9" style="58" customWidth="1"/>
    <col min="2" max="2" width="45.5" style="58" customWidth="1"/>
    <col min="3" max="3" width="12.5" style="58" customWidth="1"/>
    <col min="4" max="4" width="9.5" style="58" bestFit="1" customWidth="1"/>
    <col min="5" max="5" width="12.33203125" style="65" hidden="1" customWidth="1"/>
    <col min="6" max="6" width="61.5" style="58" customWidth="1"/>
    <col min="7" max="7" width="43.33203125" style="58" customWidth="1"/>
    <col min="8" max="8" width="27.1640625" style="85" customWidth="1"/>
    <col min="9" max="16384" width="9.1640625" style="58"/>
  </cols>
  <sheetData>
    <row r="1" spans="1:8" ht="30" customHeight="1" x14ac:dyDescent="0.2">
      <c r="A1" s="27" t="s">
        <v>0</v>
      </c>
      <c r="B1" s="85" t="s">
        <v>134</v>
      </c>
      <c r="C1" s="56"/>
      <c r="D1" s="56"/>
      <c r="E1" s="57"/>
      <c r="F1" s="101" t="s">
        <v>113</v>
      </c>
      <c r="G1" s="56"/>
    </row>
    <row r="2" spans="1:8" s="17" customFormat="1" ht="30.75" customHeight="1" x14ac:dyDescent="0.2">
      <c r="A2" s="18" t="s">
        <v>1</v>
      </c>
      <c r="B2" s="18" t="s">
        <v>2</v>
      </c>
      <c r="C2" s="18" t="s">
        <v>3</v>
      </c>
      <c r="D2" s="18" t="s">
        <v>4</v>
      </c>
      <c r="E2" s="88" t="s">
        <v>5</v>
      </c>
      <c r="F2" s="18" t="s">
        <v>6</v>
      </c>
      <c r="G2" s="18" t="s">
        <v>7</v>
      </c>
      <c r="H2" s="102"/>
    </row>
    <row r="3" spans="1:8" ht="16" x14ac:dyDescent="0.2">
      <c r="A3" s="66">
        <v>1.01</v>
      </c>
      <c r="B3" s="67" t="s">
        <v>8</v>
      </c>
      <c r="C3" s="56" t="s">
        <v>114</v>
      </c>
      <c r="D3" s="59">
        <f>IF(C3="Y",-3,IF(C3="N",0," "))</f>
        <v>0</v>
      </c>
      <c r="E3" s="57"/>
      <c r="F3" s="99" t="s">
        <v>115</v>
      </c>
      <c r="G3" s="64"/>
    </row>
    <row r="4" spans="1:8" ht="16" x14ac:dyDescent="0.2">
      <c r="A4" s="66">
        <v>1.02</v>
      </c>
      <c r="B4" s="67" t="s">
        <v>9</v>
      </c>
      <c r="C4" s="56"/>
      <c r="D4" s="59" t="str">
        <f>IF(C4="n",VLOOKUP(LUT!C5,LUT!C4:E52,2),IF(C4="y",VLOOKUP(LUT!C5,LUT!C4:E52,3)," "))</f>
        <v xml:space="preserve"> </v>
      </c>
      <c r="E4" s="57"/>
      <c r="F4" s="64"/>
      <c r="G4" s="64"/>
    </row>
    <row r="5" spans="1:8" ht="16" x14ac:dyDescent="0.2">
      <c r="A5" s="66">
        <v>1.03</v>
      </c>
      <c r="B5" s="67" t="s">
        <v>10</v>
      </c>
      <c r="C5" s="56"/>
      <c r="D5" s="59" t="str">
        <f>IF(C5="Y",1,IF(C5="N",-1," "))</f>
        <v xml:space="preserve"> </v>
      </c>
      <c r="E5" s="57"/>
      <c r="F5" s="64"/>
      <c r="G5" s="64"/>
    </row>
    <row r="6" spans="1:8" ht="80" x14ac:dyDescent="0.2">
      <c r="A6" s="66">
        <v>2.0099999999999998</v>
      </c>
      <c r="B6" s="67" t="s">
        <v>11</v>
      </c>
      <c r="C6" s="56">
        <v>3</v>
      </c>
      <c r="D6" s="60"/>
      <c r="E6" s="57"/>
      <c r="F6" s="99" t="s">
        <v>116</v>
      </c>
      <c r="G6" s="64"/>
    </row>
    <row r="7" spans="1:8" ht="32" x14ac:dyDescent="0.2">
      <c r="A7" s="66">
        <v>2.02</v>
      </c>
      <c r="B7" s="67" t="s">
        <v>12</v>
      </c>
      <c r="C7" s="56">
        <v>3</v>
      </c>
      <c r="D7" s="60"/>
      <c r="E7" s="57"/>
      <c r="F7" s="99" t="s">
        <v>116</v>
      </c>
      <c r="G7" s="64"/>
    </row>
    <row r="8" spans="1:8" ht="16" x14ac:dyDescent="0.2">
      <c r="A8" s="66">
        <v>2.0299999999999998</v>
      </c>
      <c r="B8" s="67" t="s">
        <v>13</v>
      </c>
      <c r="C8" s="56" t="s">
        <v>114</v>
      </c>
      <c r="D8" s="59">
        <f>IF(C8="y",1,IF(C8="n",0," "))</f>
        <v>0</v>
      </c>
      <c r="E8" s="57"/>
      <c r="F8" s="99" t="s">
        <v>116</v>
      </c>
      <c r="G8" s="99"/>
    </row>
    <row r="9" spans="1:8" ht="64" x14ac:dyDescent="0.2">
      <c r="A9" s="66">
        <v>2.04</v>
      </c>
      <c r="B9" s="67" t="s">
        <v>14</v>
      </c>
      <c r="C9" s="56" t="s">
        <v>117</v>
      </c>
      <c r="D9" s="59">
        <f>IF(C9="y",1,IF(C9="n",0," "))</f>
        <v>1</v>
      </c>
      <c r="E9" s="57"/>
      <c r="F9" s="56" t="s">
        <v>116</v>
      </c>
      <c r="G9" s="99"/>
    </row>
    <row r="10" spans="1:8" ht="32" x14ac:dyDescent="0.2">
      <c r="A10" s="66">
        <v>2.0499999999999998</v>
      </c>
      <c r="B10" s="67" t="s">
        <v>15</v>
      </c>
      <c r="C10" s="56" t="s">
        <v>117</v>
      </c>
      <c r="D10" s="60"/>
      <c r="E10" s="57"/>
      <c r="F10" s="56" t="s">
        <v>136</v>
      </c>
      <c r="G10" s="56" t="s">
        <v>137</v>
      </c>
    </row>
    <row r="11" spans="1:8" ht="144" x14ac:dyDescent="0.2">
      <c r="A11" s="66">
        <v>3.01</v>
      </c>
      <c r="B11" s="67" t="s">
        <v>16</v>
      </c>
      <c r="C11" s="56" t="s">
        <v>117</v>
      </c>
      <c r="D11" s="59">
        <f>IF(C11="n",LOOKUP($C$10,LUT!$I$13:$L$13,LUT!$I$14:$L$14),IF(AND(C11="y",AND($C$6=1,$C$7=1)),2,IF(AND(C11="y",AND($C$6=1,$C$7=2)),1,IF(AND(C11="y",AND($C$6=1,$C$7=3)),1,IF(AND(C11="y",AND($C$6=2,$C$7=1)),2,IF(AND(C11="y",AND($C$6=2,$C$7=2)),2,IF(AND(C11="y",AND($C$6=2,$C$7=3)),1,IF(AND(C11="y",AND($C$6=3,$C$7=1)),2,IF(AND(C11="y",AND($C$6=3,$C$7=2)),2,IF(AND(C11="y",AND($C$6=3,$C$7=3)),2,""))))))))))</f>
        <v>2</v>
      </c>
      <c r="E11" s="57"/>
      <c r="F11" s="56" t="s">
        <v>138</v>
      </c>
      <c r="G11" s="56" t="s">
        <v>139</v>
      </c>
    </row>
    <row r="12" spans="1:8" ht="32" x14ac:dyDescent="0.2">
      <c r="A12" s="66">
        <v>3.02</v>
      </c>
      <c r="B12" s="67" t="s">
        <v>17</v>
      </c>
      <c r="C12" s="56" t="s">
        <v>93</v>
      </c>
      <c r="D12" s="59" t="str">
        <f>IF(C12="n",LOOKUP($C$10,LUT!$I$13:$L$13,LUT!$I$15:$L$15),IF(AND(C12="y",AND($C$6=1,$C$7=1)),2,IF(AND(C12="y",AND($C$6=1,$C$7=2)),1,IF(AND(C12="y",AND($C$6=1,$C$7=3)),1,IF(AND(C12="y",AND($C$6=2,$C$7=1)),2,IF(AND(C12="y",AND($C$6=2,$C$7=2)),2,IF(AND(C12="y",AND($C$6=2,$C$7=3)),1,IF(AND(C12="y",AND($C$6=3,$C$7=1)),2,IF(AND(C12="y",AND($C$6=3,$C$7=2)),2,IF(AND(C12="y",AND($C$6=3,$C$7=3)),2,""))))))))))</f>
        <v/>
      </c>
      <c r="E12" s="57"/>
      <c r="F12" s="100" t="s">
        <v>141</v>
      </c>
      <c r="G12" s="56" t="s">
        <v>140</v>
      </c>
    </row>
    <row r="13" spans="1:8" ht="64" x14ac:dyDescent="0.2">
      <c r="A13" s="66">
        <v>3.03</v>
      </c>
      <c r="B13" s="67" t="s">
        <v>18</v>
      </c>
      <c r="C13" s="56" t="s">
        <v>117</v>
      </c>
      <c r="D13" s="59">
        <f>IF(C13="n",LOOKUP($C$10,LUT!$I$13:$L$13,LUT!$I$15:$L$15),IF(AND(C13="y",AND($C$6=1,$C$7=1)),4,IF(AND(C13="y",AND($C$6=1,$C$7=2)),2,IF(AND(C13="y",AND($C$6=1,$C$7=3)),1,IF(AND(C13="y",AND($C$6=2,$C$7=1)),4,IF(AND(C13="y",AND($C$6=2,$C$7=2)),3,IF(AND(C13="y",AND($C$6=2,$C$7=3)),2,IF(AND(C13="y",AND($C$6=3,$C$7=1)),4,IF(AND(C13="y",AND($C$6=3,$C$7=2)),4,IF(AND(C13="y",AND($C$6=3,$C$7=3)),4,""))))))))))</f>
        <v>4</v>
      </c>
      <c r="E13" s="57"/>
      <c r="F13" s="100" t="s">
        <v>142</v>
      </c>
      <c r="G13" s="64" t="s">
        <v>143</v>
      </c>
    </row>
    <row r="14" spans="1:8" ht="395" x14ac:dyDescent="0.2">
      <c r="A14" s="66">
        <v>3.04</v>
      </c>
      <c r="B14" s="67" t="s">
        <v>19</v>
      </c>
      <c r="C14" s="56" t="s">
        <v>117</v>
      </c>
      <c r="D14" s="59">
        <f>IF(C14="n",LOOKUP($C$10,LUT!$I$13:$L$13,LUT!$I$15:$L$15),IF(AND(C14="y",AND($C$6=1,$C$7=1)),4,IF(AND(C14="y",AND($C$6=1,$C$7=2)),2,IF(AND(C14="y",AND($C$6=1,$C$7=3)),1,IF(AND(C14="y",AND($C$6=2,$C$7=1)),4,IF(AND(C14="y",AND($C$6=2,$C$7=2)),3,IF(AND(C14="y",AND($C$6=2,$C$7=3)),2,IF(AND(C14="y",AND($C$6=3,$C$7=1)),4,IF(AND(C14="y",AND($C$6=3,$C$7=2)),4,IF(AND(C14="y",AND($C$6=3,$C$7=3)),4,""))))))))))</f>
        <v>4</v>
      </c>
      <c r="E14" s="57"/>
      <c r="F14" s="64" t="s">
        <v>144</v>
      </c>
      <c r="G14" s="64" t="s">
        <v>145</v>
      </c>
    </row>
    <row r="15" spans="1:8" ht="112" x14ac:dyDescent="0.2">
      <c r="A15" s="66">
        <v>3.05</v>
      </c>
      <c r="B15" s="67" t="s">
        <v>20</v>
      </c>
      <c r="C15" s="56" t="s">
        <v>117</v>
      </c>
      <c r="D15" s="59">
        <f>IF(C15="n",LOOKUP($C$10,LUT!$I$13:$L$13,LUT!$I$15:$L$15),IF(AND(C15="y",AND($C$6=1,$C$7=1)),2,IF(AND(C15="y",AND($C$6=1,$C$7=2)),1,IF(AND(C15="y",AND($C$6=1,$C$7=3)),1,IF(AND(C15="y",AND($C$6=2,$C$7=1)),2,IF(AND(C15="y",AND($C$6=2,$C$7=2)),2,IF(AND(C15="y",AND($C$6=2,$C$7=3)),1,IF(AND(C15="y",AND($C$6=3,$C$7=1)),2,IF(AND(C15="y",AND($C$6=3,$C$7=2)),2,IF(AND(C15="y",AND($C$6=3,$C$7=3)),2,""))))))))))</f>
        <v>2</v>
      </c>
      <c r="E15" s="57"/>
      <c r="F15" s="64" t="s">
        <v>118</v>
      </c>
      <c r="G15" s="64" t="s">
        <v>119</v>
      </c>
    </row>
    <row r="16" spans="1:8" ht="16" x14ac:dyDescent="0.2">
      <c r="A16" s="66">
        <v>4.01</v>
      </c>
      <c r="B16" s="67" t="s">
        <v>21</v>
      </c>
      <c r="C16" s="56" t="s">
        <v>114</v>
      </c>
      <c r="D16" s="59">
        <f>IF(C16="y",VLOOKUP(LUT!C17,LUT!$C$4:$E$52,3),IF(C16="n",VLOOKUP(LUT!C17,LUT!$C$4:$E$52,2)," "))</f>
        <v>0</v>
      </c>
      <c r="E16" s="57"/>
      <c r="F16" s="64" t="s">
        <v>115</v>
      </c>
      <c r="G16" s="64"/>
    </row>
    <row r="17" spans="1:7" ht="240" x14ac:dyDescent="0.2">
      <c r="A17" s="66">
        <v>4.0199999999999996</v>
      </c>
      <c r="B17" s="67" t="s">
        <v>22</v>
      </c>
      <c r="C17" s="56" t="s">
        <v>93</v>
      </c>
      <c r="D17" s="59" t="str">
        <f>IF(C17="y",VLOOKUP(LUT!C18,LUT!C4:E52,3),IF(C17="n",VLOOKUP(LUT!C18,LUT!C4:E52,2)," "))</f>
        <v xml:space="preserve"> </v>
      </c>
      <c r="E17" s="57"/>
      <c r="F17" s="64" t="s">
        <v>120</v>
      </c>
      <c r="G17" s="64" t="s">
        <v>121</v>
      </c>
    </row>
    <row r="18" spans="1:7" ht="16" x14ac:dyDescent="0.2">
      <c r="A18" s="66">
        <v>4.03</v>
      </c>
      <c r="B18" s="67" t="s">
        <v>23</v>
      </c>
      <c r="C18" s="56" t="s">
        <v>114</v>
      </c>
      <c r="D18" s="59">
        <f>IF(C18="y",VLOOKUP(LUT!C19,LUT!$C$4:$E$52,3),IF(C18="n",VLOOKUP(LUT!C19,LUT!$C$4:$E$52,2)," "))</f>
        <v>0</v>
      </c>
      <c r="E18" s="57"/>
      <c r="F18" s="64" t="s">
        <v>115</v>
      </c>
      <c r="G18" s="64"/>
    </row>
    <row r="19" spans="1:7" ht="64" x14ac:dyDescent="0.2">
      <c r="A19" s="66">
        <v>4.04</v>
      </c>
      <c r="B19" s="67" t="s">
        <v>24</v>
      </c>
      <c r="C19" s="56" t="s">
        <v>114</v>
      </c>
      <c r="D19" s="59">
        <f>IF(C19="y",VLOOKUP(LUT!C20,LUT!$C$4:$E$52,3),IF(C19="n",VLOOKUP(LUT!C20,LUT!$C$4:$E$52,2)," "))</f>
        <v>-1</v>
      </c>
      <c r="E19" s="57"/>
      <c r="F19" s="64" t="s">
        <v>146</v>
      </c>
      <c r="G19" s="64" t="s">
        <v>147</v>
      </c>
    </row>
    <row r="20" spans="1:7" ht="48" x14ac:dyDescent="0.2">
      <c r="A20" s="66">
        <v>4.05</v>
      </c>
      <c r="B20" s="67" t="s">
        <v>25</v>
      </c>
      <c r="C20" s="56" t="s">
        <v>93</v>
      </c>
      <c r="D20" s="59" t="str">
        <f>IF(C20="y",VLOOKUP(LUT!C21,LUT!$C$4:$E$52,3),IF(C20="n",VLOOKUP(LUT!C21,LUT!$C$4:$E$52,2)," "))</f>
        <v xml:space="preserve"> </v>
      </c>
      <c r="E20" s="57"/>
      <c r="F20" s="64" t="s">
        <v>122</v>
      </c>
      <c r="G20" s="64" t="s">
        <v>123</v>
      </c>
    </row>
    <row r="21" spans="1:7" ht="288" x14ac:dyDescent="0.2">
      <c r="A21" s="66">
        <v>4.0599999999999996</v>
      </c>
      <c r="B21" s="67" t="s">
        <v>26</v>
      </c>
      <c r="C21" s="56" t="s">
        <v>117</v>
      </c>
      <c r="D21" s="59">
        <f>IF(C21="y",VLOOKUP(LUT!C22,LUT!$C$4:$E$52,3),IF(C21="n",VLOOKUP(LUT!C22,LUT!$C$4:$E$52,2)," "))</f>
        <v>1</v>
      </c>
      <c r="E21" s="57"/>
      <c r="F21" s="56" t="s">
        <v>148</v>
      </c>
      <c r="G21" s="64" t="s">
        <v>149</v>
      </c>
    </row>
    <row r="22" spans="1:7" ht="48" x14ac:dyDescent="0.2">
      <c r="A22" s="66">
        <v>4.07</v>
      </c>
      <c r="B22" s="67" t="s">
        <v>27</v>
      </c>
      <c r="C22" s="56" t="s">
        <v>93</v>
      </c>
      <c r="D22" s="59" t="str">
        <f>IF(C22="y",VLOOKUP(LUT!C23,LUT!$C$4:$E$52,3),IF(C22="n",VLOOKUP(LUT!C23,LUT!$C$4:$E$52,2)," "))</f>
        <v xml:space="preserve"> </v>
      </c>
      <c r="E22" s="57"/>
      <c r="F22" s="64" t="s">
        <v>150</v>
      </c>
      <c r="G22" s="64" t="s">
        <v>151</v>
      </c>
    </row>
    <row r="23" spans="1:7" ht="240" x14ac:dyDescent="0.2">
      <c r="A23" s="66">
        <v>4.08</v>
      </c>
      <c r="B23" s="67" t="s">
        <v>28</v>
      </c>
      <c r="C23" s="56" t="s">
        <v>117</v>
      </c>
      <c r="D23" s="59">
        <f>IF(C23="y",VLOOKUP(LUT!C24,LUT!$C$4:$E$52,3),IF(C23="n",VLOOKUP(LUT!C24,LUT!$C$4:$E$52,2)," "))</f>
        <v>1</v>
      </c>
      <c r="E23" s="57"/>
      <c r="F23" s="56" t="s">
        <v>152</v>
      </c>
      <c r="G23" s="64" t="s">
        <v>153</v>
      </c>
    </row>
    <row r="24" spans="1:7" ht="192" x14ac:dyDescent="0.2">
      <c r="A24" s="66">
        <v>4.09</v>
      </c>
      <c r="B24" s="67" t="s">
        <v>29</v>
      </c>
      <c r="C24" s="56" t="s">
        <v>114</v>
      </c>
      <c r="D24" s="59">
        <f>IF(C24="y",VLOOKUP(LUT!C25,LUT!$C$4:$E$52,3),IF(C24="n",VLOOKUP(LUT!C25,LUT!$C$4:$E$52,2)," "))</f>
        <v>0</v>
      </c>
      <c r="E24" s="57"/>
      <c r="F24" s="64" t="s">
        <v>124</v>
      </c>
      <c r="G24" s="64" t="s">
        <v>125</v>
      </c>
    </row>
    <row r="25" spans="1:7" ht="224" x14ac:dyDescent="0.2">
      <c r="A25" s="66">
        <v>4.0999999999999996</v>
      </c>
      <c r="B25" s="68" t="s">
        <v>30</v>
      </c>
      <c r="C25" s="56" t="s">
        <v>114</v>
      </c>
      <c r="D25" s="59">
        <f>IF(C25="y",VLOOKUP(LUT!C26,LUT!$C$4:$E$52,3),IF(C25="n",VLOOKUP(LUT!C26,LUT!$C$4:$E$52,2)," "))</f>
        <v>0</v>
      </c>
      <c r="E25" s="57"/>
      <c r="F25" s="56" t="s">
        <v>154</v>
      </c>
      <c r="G25" s="56" t="s">
        <v>155</v>
      </c>
    </row>
    <row r="26" spans="1:7" ht="16" x14ac:dyDescent="0.2">
      <c r="A26" s="66">
        <v>4.1100000000000003</v>
      </c>
      <c r="B26" s="67" t="s">
        <v>31</v>
      </c>
      <c r="C26" s="56" t="s">
        <v>114</v>
      </c>
      <c r="D26" s="59">
        <f>IF(C26="y",VLOOKUP(LUT!C27,LUT!$C$4:$E$52,3),IF(C26="n",VLOOKUP(LUT!C27,LUT!$C$4:$E$52,2)," "))</f>
        <v>0</v>
      </c>
      <c r="E26" s="57"/>
      <c r="F26" s="64" t="s">
        <v>115</v>
      </c>
      <c r="G26" s="64"/>
    </row>
    <row r="27" spans="1:7" ht="16" x14ac:dyDescent="0.2">
      <c r="A27" s="66">
        <v>4.12</v>
      </c>
      <c r="B27" s="67" t="s">
        <v>32</v>
      </c>
      <c r="C27" s="56" t="s">
        <v>114</v>
      </c>
      <c r="D27" s="59">
        <f>IF(C27="y",VLOOKUP(LUT!C28,LUT!$C$4:$E$52,3),IF(C27="n",VLOOKUP(LUT!C28,LUT!$C$4:$E$52,2)," "))</f>
        <v>0</v>
      </c>
      <c r="E27" s="57"/>
      <c r="F27" s="64" t="s">
        <v>115</v>
      </c>
      <c r="G27" s="64"/>
    </row>
    <row r="28" spans="1:7" ht="16" x14ac:dyDescent="0.2">
      <c r="A28" s="66">
        <v>5.01</v>
      </c>
      <c r="B28" s="67" t="s">
        <v>33</v>
      </c>
      <c r="C28" s="56" t="s">
        <v>114</v>
      </c>
      <c r="D28" s="59">
        <f>IF(C28="y",VLOOKUP(LUT!C29,LUT!$C$4:$E$52,3),IF(C28="n",VLOOKUP(LUT!C29,LUT!$C$4:$E$52,2)," "))</f>
        <v>0</v>
      </c>
      <c r="E28" s="57"/>
      <c r="F28" s="64" t="s">
        <v>115</v>
      </c>
      <c r="G28" s="64"/>
    </row>
    <row r="29" spans="1:7" ht="16" x14ac:dyDescent="0.2">
      <c r="A29" s="66">
        <v>5.0199999999999996</v>
      </c>
      <c r="B29" s="67" t="s">
        <v>34</v>
      </c>
      <c r="C29" s="56" t="s">
        <v>114</v>
      </c>
      <c r="D29" s="59">
        <f>IF(C29="y",VLOOKUP(LUT!C30,LUT!$C$4:$E$52,3),IF(C29="n",VLOOKUP(LUT!C30,LUT!$C$4:$E$52,2)," "))</f>
        <v>0</v>
      </c>
      <c r="E29" s="57"/>
      <c r="F29" s="64" t="s">
        <v>126</v>
      </c>
      <c r="G29" s="64"/>
    </row>
    <row r="30" spans="1:7" ht="16" x14ac:dyDescent="0.2">
      <c r="A30" s="66">
        <v>5.03</v>
      </c>
      <c r="B30" s="67" t="s">
        <v>35</v>
      </c>
      <c r="C30" s="56" t="s">
        <v>114</v>
      </c>
      <c r="D30" s="59">
        <f>IF(C30="y",VLOOKUP(LUT!C31,LUT!$C$4:$E$52,3),IF(C30="n",VLOOKUP(LUT!C31,LUT!$C$4:$E$52,2)," "))</f>
        <v>0</v>
      </c>
      <c r="E30" s="57"/>
      <c r="F30" s="64" t="s">
        <v>115</v>
      </c>
      <c r="G30" s="64"/>
    </row>
    <row r="31" spans="1:7" ht="16" x14ac:dyDescent="0.2">
      <c r="A31" s="66">
        <v>5.04</v>
      </c>
      <c r="B31" s="67" t="s">
        <v>36</v>
      </c>
      <c r="C31" s="56" t="s">
        <v>114</v>
      </c>
      <c r="D31" s="59">
        <f>IF(C31="y",VLOOKUP(LUT!C32,LUT!$C$4:$E$52,3),IF(C31="n",VLOOKUP(LUT!C32,LUT!$C$4:$E$52,2)," "))</f>
        <v>0</v>
      </c>
      <c r="E31" s="57"/>
      <c r="F31" s="64" t="s">
        <v>115</v>
      </c>
      <c r="G31" s="64"/>
    </row>
    <row r="32" spans="1:7" ht="32" x14ac:dyDescent="0.2">
      <c r="A32" s="66">
        <v>6.01</v>
      </c>
      <c r="B32" s="67" t="s">
        <v>37</v>
      </c>
      <c r="C32" s="56" t="s">
        <v>114</v>
      </c>
      <c r="D32" s="59">
        <f>IF(C32="y",VLOOKUP(LUT!C33,LUT!$C$4:$E$52,3),IF(C32="n",VLOOKUP(LUT!C33,LUT!$C$4:$E$52,2)," "))</f>
        <v>0</v>
      </c>
      <c r="E32" s="57"/>
      <c r="F32" s="64" t="s">
        <v>115</v>
      </c>
      <c r="G32" s="64"/>
    </row>
    <row r="33" spans="1:7" ht="192" x14ac:dyDescent="0.2">
      <c r="A33" s="66">
        <v>6.02</v>
      </c>
      <c r="B33" s="67" t="s">
        <v>38</v>
      </c>
      <c r="C33" s="56" t="s">
        <v>117</v>
      </c>
      <c r="D33" s="59">
        <f>IF(C33="y",VLOOKUP(LUT!C34,LUT!$C$4:$E$52,3),IF(C33="n",VLOOKUP(LUT!C34,LUT!$C$4:$E$52,2)," "))</f>
        <v>1</v>
      </c>
      <c r="E33" s="57"/>
      <c r="F33" s="56" t="s">
        <v>156</v>
      </c>
      <c r="G33" s="64" t="s">
        <v>157</v>
      </c>
    </row>
    <row r="34" spans="1:7" ht="304" x14ac:dyDescent="0.2">
      <c r="A34" s="66">
        <v>6.03</v>
      </c>
      <c r="B34" s="67" t="s">
        <v>39</v>
      </c>
      <c r="C34" s="56" t="s">
        <v>117</v>
      </c>
      <c r="D34" s="59">
        <f>IF(C34="y",VLOOKUP(LUT!C35,LUT!$C$4:$E$52,3),IF(C34="n",VLOOKUP(LUT!C35,LUT!$C$4:$E$52,2)," "))</f>
        <v>1</v>
      </c>
      <c r="E34" s="57"/>
      <c r="F34" s="64" t="s">
        <v>158</v>
      </c>
      <c r="G34" s="64" t="s">
        <v>159</v>
      </c>
    </row>
    <row r="35" spans="1:7" ht="335" x14ac:dyDescent="0.2">
      <c r="A35" s="66">
        <v>6.04</v>
      </c>
      <c r="B35" s="67" t="s">
        <v>40</v>
      </c>
      <c r="C35" s="56" t="s">
        <v>117</v>
      </c>
      <c r="D35" s="59">
        <f>IF(C35="y",VLOOKUP(LUT!C36,LUT!$C$4:$E$52,3),IF(C35="n",VLOOKUP(LUT!C36,LUT!$C$4:$E$52,2)," "))</f>
        <v>1</v>
      </c>
      <c r="E35" s="57"/>
      <c r="F35" s="64" t="s">
        <v>160</v>
      </c>
      <c r="G35" s="64" t="s">
        <v>161</v>
      </c>
    </row>
    <row r="36" spans="1:7" ht="96" x14ac:dyDescent="0.2">
      <c r="A36" s="66">
        <v>6.05</v>
      </c>
      <c r="B36" s="67" t="s">
        <v>41</v>
      </c>
      <c r="C36" s="56" t="s">
        <v>114</v>
      </c>
      <c r="D36" s="59">
        <f>IF(C36="y",VLOOKUP(LUT!C37,LUT!$C$4:$E$52,3),IF(C36="n",VLOOKUP(LUT!C37,LUT!$C$4:$E$52,2)," "))</f>
        <v>0</v>
      </c>
      <c r="E36" s="57"/>
      <c r="F36" s="64" t="s">
        <v>162</v>
      </c>
      <c r="G36" s="64" t="s">
        <v>163</v>
      </c>
    </row>
    <row r="37" spans="1:7" ht="80" x14ac:dyDescent="0.2">
      <c r="A37" s="66">
        <v>6.06</v>
      </c>
      <c r="B37" s="67" t="s">
        <v>42</v>
      </c>
      <c r="C37" s="56" t="s">
        <v>114</v>
      </c>
      <c r="D37" s="59">
        <f>IF(C37="y",VLOOKUP(LUT!C38,LUT!$C$4:$E$52,3),IF(C37="n",VLOOKUP(LUT!C38,LUT!$C$4:$E$52,2)," "))</f>
        <v>-1</v>
      </c>
      <c r="E37" s="57"/>
      <c r="F37" s="64" t="s">
        <v>164</v>
      </c>
      <c r="G37" s="64" t="s">
        <v>165</v>
      </c>
    </row>
    <row r="38" spans="1:7" ht="365" x14ac:dyDescent="0.2">
      <c r="A38" s="66">
        <v>6.07</v>
      </c>
      <c r="B38" s="67" t="s">
        <v>43</v>
      </c>
      <c r="C38" s="84" t="s">
        <v>135</v>
      </c>
      <c r="D38" s="59">
        <f>IF(C38="1 or fewer",1,IF(C38="2 or 3",0,IF(C38&gt;="4 or more",-1," ")))</f>
        <v>0</v>
      </c>
      <c r="E38" s="57"/>
      <c r="F38" s="56" t="s">
        <v>166</v>
      </c>
      <c r="G38" s="64" t="s">
        <v>167</v>
      </c>
    </row>
    <row r="39" spans="1:7" ht="32" x14ac:dyDescent="0.2">
      <c r="A39" s="66">
        <v>7.01</v>
      </c>
      <c r="B39" s="67" t="s">
        <v>44</v>
      </c>
      <c r="C39" s="56" t="s">
        <v>93</v>
      </c>
      <c r="D39" s="59" t="str">
        <f>IF(C39="y",VLOOKUP(LUT!C40,LUT!$C$4:$E$52,3),IF(C39="n",VLOOKUP(LUT!C40,LUT!$C$4:$E$52,2)," "))</f>
        <v xml:space="preserve"> </v>
      </c>
      <c r="E39" s="57"/>
      <c r="F39" s="100" t="s">
        <v>168</v>
      </c>
      <c r="G39" s="56"/>
    </row>
    <row r="40" spans="1:7" ht="380" x14ac:dyDescent="0.2">
      <c r="A40" s="66">
        <v>7.02</v>
      </c>
      <c r="B40" s="67" t="s">
        <v>45</v>
      </c>
      <c r="C40" s="56" t="s">
        <v>117</v>
      </c>
      <c r="D40" s="59">
        <f>IF(C40="y",VLOOKUP(LUT!C41,LUT!$C$4:$E$52,3),IF(C40="n",VLOOKUP(LUT!C41,LUT!$C$4:$E$52,2)," "))</f>
        <v>1</v>
      </c>
      <c r="E40" s="57"/>
      <c r="F40" s="64" t="s">
        <v>169</v>
      </c>
      <c r="G40" s="56" t="s">
        <v>170</v>
      </c>
    </row>
    <row r="41" spans="1:7" ht="16" x14ac:dyDescent="0.2">
      <c r="A41" s="66">
        <v>7.03</v>
      </c>
      <c r="B41" s="67" t="s">
        <v>46</v>
      </c>
      <c r="C41" s="56" t="s">
        <v>93</v>
      </c>
      <c r="D41" s="59" t="str">
        <f>IF(C41="y",VLOOKUP(LUT!C42,LUT!$C$4:$E$52,3),IF(C41="n",VLOOKUP(LUT!C42,LUT!$C$4:$E$52,2)," "))</f>
        <v xml:space="preserve"> </v>
      </c>
      <c r="E41" s="57"/>
      <c r="F41" s="100" t="s">
        <v>168</v>
      </c>
      <c r="G41" s="64"/>
    </row>
    <row r="42" spans="1:7" ht="80" x14ac:dyDescent="0.2">
      <c r="A42" s="66">
        <v>7.04</v>
      </c>
      <c r="B42" s="67" t="s">
        <v>47</v>
      </c>
      <c r="C42" s="56" t="s">
        <v>114</v>
      </c>
      <c r="D42" s="59">
        <f>IF(C42="y",VLOOKUP(LUT!C43,LUT!$C$4:$E$52,3),IF(C42="n",VLOOKUP(LUT!C43,LUT!$C$4:$E$52,2)," "))</f>
        <v>-1</v>
      </c>
      <c r="E42" s="57"/>
      <c r="F42" s="64" t="s">
        <v>127</v>
      </c>
      <c r="G42" s="64" t="s">
        <v>128</v>
      </c>
    </row>
    <row r="43" spans="1:7" ht="96" x14ac:dyDescent="0.2">
      <c r="A43" s="66">
        <v>7.05</v>
      </c>
      <c r="B43" s="67" t="s">
        <v>48</v>
      </c>
      <c r="C43" s="56" t="s">
        <v>93</v>
      </c>
      <c r="D43" s="59" t="str">
        <f>IF(C43="y",VLOOKUP(LUT!C44,LUT!$C$4:$E$52,3),IF(C43="n",VLOOKUP(LUT!C44,LUT!$C$4:$E$52,2)," "))</f>
        <v xml:space="preserve"> </v>
      </c>
      <c r="E43" s="57"/>
      <c r="F43" s="64" t="s">
        <v>171</v>
      </c>
      <c r="G43" s="64" t="s">
        <v>172</v>
      </c>
    </row>
    <row r="44" spans="1:7" ht="80" x14ac:dyDescent="0.2">
      <c r="A44" s="66">
        <v>7.06</v>
      </c>
      <c r="B44" s="67" t="s">
        <v>49</v>
      </c>
      <c r="C44" s="56" t="s">
        <v>114</v>
      </c>
      <c r="D44" s="59">
        <f>IF(C44="y",VLOOKUP(LUT!C45,LUT!$C$4:$E$52,3),IF(C44="n",VLOOKUP(LUT!C45,LUT!$C$4:$E$52,2)," "))</f>
        <v>-1</v>
      </c>
      <c r="E44" s="57"/>
      <c r="F44" s="64" t="s">
        <v>130</v>
      </c>
      <c r="G44" s="64" t="s">
        <v>129</v>
      </c>
    </row>
    <row r="45" spans="1:7" ht="16" x14ac:dyDescent="0.2">
      <c r="A45" s="66">
        <v>7.07</v>
      </c>
      <c r="B45" s="67" t="s">
        <v>50</v>
      </c>
      <c r="C45" s="56" t="s">
        <v>93</v>
      </c>
      <c r="D45" s="59" t="str">
        <f>IF(C45="y",VLOOKUP(LUT!C46,LUT!$C$4:$E$52,3),IF(C45="n",VLOOKUP(LUT!C46,LUT!$C$4:$E$52,2)," "))</f>
        <v xml:space="preserve"> </v>
      </c>
      <c r="E45" s="57"/>
      <c r="F45" s="64" t="s">
        <v>131</v>
      </c>
      <c r="G45" s="64"/>
    </row>
    <row r="46" spans="1:7" ht="112" x14ac:dyDescent="0.2">
      <c r="A46" s="66">
        <v>7.08</v>
      </c>
      <c r="B46" s="67" t="s">
        <v>51</v>
      </c>
      <c r="C46" s="56" t="s">
        <v>114</v>
      </c>
      <c r="D46" s="59">
        <f>IF(C46="y",VLOOKUP(LUT!C47,LUT!$C$4:$E$52,3),IF(C46="n",VLOOKUP(LUT!C47,LUT!$C$4:$E$52,2)," "))</f>
        <v>-1</v>
      </c>
      <c r="E46" s="57"/>
      <c r="F46" s="64" t="s">
        <v>132</v>
      </c>
      <c r="G46" s="64" t="s">
        <v>133</v>
      </c>
    </row>
    <row r="47" spans="1:7" ht="176" x14ac:dyDescent="0.2">
      <c r="A47" s="66">
        <v>8.01</v>
      </c>
      <c r="B47" s="67" t="s">
        <v>52</v>
      </c>
      <c r="C47" s="56" t="s">
        <v>93</v>
      </c>
      <c r="D47" s="59" t="str">
        <f>IF(C47="y",VLOOKUP(LUT!C48,LUT!$C$4:$E$52,3),IF(C47="n",VLOOKUP(LUT!C48,LUT!$C$4:$E$52,2)," "))</f>
        <v xml:space="preserve"> </v>
      </c>
      <c r="E47" s="57"/>
      <c r="F47" s="64" t="s">
        <v>173</v>
      </c>
      <c r="G47" s="64" t="s">
        <v>174</v>
      </c>
    </row>
    <row r="48" spans="1:7" ht="32" customHeight="1" x14ac:dyDescent="0.2">
      <c r="A48" s="66">
        <v>8.02</v>
      </c>
      <c r="B48" s="67" t="s">
        <v>53</v>
      </c>
      <c r="C48" s="56"/>
      <c r="D48" s="59" t="str">
        <f>IF(C48="y",VLOOKUP(LUT!C49,LUT!$C$4:$E$52,3),IF(C48="n",VLOOKUP(LUT!C49,LUT!$C$4:$E$52,2)," "))</f>
        <v xml:space="preserve"> </v>
      </c>
      <c r="E48" s="57"/>
      <c r="F48" s="56" t="s">
        <v>175</v>
      </c>
      <c r="G48" s="64" t="s">
        <v>176</v>
      </c>
    </row>
    <row r="49" spans="1:7" ht="256" x14ac:dyDescent="0.2">
      <c r="A49" s="66">
        <v>8.0299999999999994</v>
      </c>
      <c r="B49" s="67" t="s">
        <v>54</v>
      </c>
      <c r="C49" s="56" t="s">
        <v>117</v>
      </c>
      <c r="D49" s="59">
        <f>IF(C49="y",VLOOKUP(LUT!C50,LUT!$C$4:$E$52,3),IF(C49="n",VLOOKUP(LUT!C50,LUT!$C$4:$E$52,2)," "))</f>
        <v>-1</v>
      </c>
      <c r="E49" s="57"/>
      <c r="F49" s="64" t="s">
        <v>177</v>
      </c>
      <c r="G49" s="64" t="s">
        <v>178</v>
      </c>
    </row>
    <row r="50" spans="1:7" ht="160" x14ac:dyDescent="0.2">
      <c r="A50" s="66">
        <v>8.0399999999999991</v>
      </c>
      <c r="B50" s="67" t="s">
        <v>55</v>
      </c>
      <c r="C50" s="56" t="s">
        <v>117</v>
      </c>
      <c r="D50" s="59">
        <f>IF(C50="y",VLOOKUP(LUT!C51,LUT!$C$4:$E$52,3),IF(C50="n",VLOOKUP(LUT!C51,LUT!$C$4:$E$52,2)," "))</f>
        <v>1</v>
      </c>
      <c r="E50" s="57"/>
      <c r="F50" s="56" t="s">
        <v>179</v>
      </c>
      <c r="G50" s="64" t="s">
        <v>180</v>
      </c>
    </row>
    <row r="51" spans="1:7" ht="16" x14ac:dyDescent="0.2">
      <c r="A51" s="66">
        <v>8.0500000000000007</v>
      </c>
      <c r="B51" s="67" t="s">
        <v>56</v>
      </c>
      <c r="C51" s="56" t="s">
        <v>93</v>
      </c>
      <c r="D51" s="59" t="str">
        <f>IF(C51="y",VLOOKUP(LUT!C52,LUT!$C$4:$E$52,3),IF(C51="n",VLOOKUP(LUT!C52,LUT!$C$4:$E$52,2)," "))</f>
        <v xml:space="preserve"> </v>
      </c>
      <c r="E51" s="57"/>
      <c r="F51" s="64" t="s">
        <v>181</v>
      </c>
      <c r="G51" s="64"/>
    </row>
    <row r="52" spans="1:7" ht="16" thickBot="1" x14ac:dyDescent="0.25">
      <c r="A52" s="87"/>
      <c r="B52" s="86"/>
      <c r="C52" s="56"/>
      <c r="D52" s="56"/>
      <c r="E52" s="57"/>
      <c r="F52" s="56"/>
      <c r="G52" s="56"/>
    </row>
    <row r="53" spans="1:7" ht="29.25" customHeight="1" thickTop="1" x14ac:dyDescent="0.2">
      <c r="A53" s="56"/>
      <c r="B53" s="56"/>
      <c r="C53" s="69" t="s">
        <v>57</v>
      </c>
      <c r="D53" s="61">
        <f>SUM(D3:D51)</f>
        <v>14</v>
      </c>
      <c r="E53" s="62"/>
      <c r="F53" s="56"/>
      <c r="G53" s="56"/>
    </row>
    <row r="54" spans="1:7" ht="33" customHeight="1" thickBot="1" x14ac:dyDescent="0.25">
      <c r="A54" s="56"/>
      <c r="B54" s="56"/>
      <c r="C54" s="70" t="s">
        <v>58</v>
      </c>
      <c r="D54" s="21" t="str">
        <f>IF(E60="no","more info needed",IF(D53&lt;1,"accept",IF(D53&gt;6,"reject","evaluate further")))</f>
        <v>reject</v>
      </c>
      <c r="E54" s="62"/>
      <c r="F54" s="56"/>
      <c r="G54" s="56"/>
    </row>
    <row r="55" spans="1:7" ht="17" thickTop="1" thickBot="1" x14ac:dyDescent="0.25">
      <c r="A55" s="56"/>
      <c r="B55" s="56"/>
      <c r="C55" s="56"/>
      <c r="D55" s="56"/>
      <c r="E55" s="57"/>
      <c r="F55" s="56"/>
      <c r="G55" s="56"/>
    </row>
    <row r="56" spans="1:7" ht="34" thickTop="1" thickBot="1" x14ac:dyDescent="0.25">
      <c r="A56" s="56"/>
      <c r="B56" s="22" t="s">
        <v>59</v>
      </c>
      <c r="C56" s="23" t="s">
        <v>60</v>
      </c>
      <c r="D56" s="19" t="s">
        <v>61</v>
      </c>
      <c r="E56" s="62"/>
      <c r="F56" s="63"/>
      <c r="G56" s="56"/>
    </row>
    <row r="57" spans="1:7" ht="17" thickTop="1" x14ac:dyDescent="0.2">
      <c r="A57" s="56"/>
      <c r="B57" s="28" t="s">
        <v>62</v>
      </c>
      <c r="C57" s="24">
        <f>COUNTIF(C3:C15, "y")+COUNTIF(C3:C15, "n")+COUNTIF(C6:C7, "1")+COUNTIF(C6:C7, "2")+COUNTIF(C6:C7, "3")</f>
        <v>10</v>
      </c>
      <c r="D57" s="20" t="str">
        <f>IF(C57&gt;=2,"yes","no")</f>
        <v>yes</v>
      </c>
      <c r="E57" s="62"/>
      <c r="F57" s="56"/>
      <c r="G57" s="56"/>
    </row>
    <row r="58" spans="1:7" ht="16" x14ac:dyDescent="0.2">
      <c r="A58" s="56"/>
      <c r="B58" s="29" t="s">
        <v>63</v>
      </c>
      <c r="C58" s="24">
        <f>COUNTIF(C16:C27,"y")+COUNTIF(C16:C27,"n")</f>
        <v>9</v>
      </c>
      <c r="D58" s="20" t="str">
        <f>IF(C58&gt;=2,"yes","no")</f>
        <v>yes</v>
      </c>
      <c r="E58" s="62"/>
      <c r="F58" s="56"/>
      <c r="G58" s="56"/>
    </row>
    <row r="59" spans="1:7" ht="16" x14ac:dyDescent="0.2">
      <c r="A59" s="56"/>
      <c r="B59" s="28" t="s">
        <v>64</v>
      </c>
      <c r="C59" s="24">
        <f>COUNTIF(C28:C51,"y")+COUNTIF(C28:C51, "n")+COUNT(C28:C51)</f>
        <v>16</v>
      </c>
      <c r="D59" s="20" t="str">
        <f>IF(C59&gt;=6,"yes","no")</f>
        <v>yes</v>
      </c>
      <c r="E59" s="62"/>
      <c r="F59" s="56"/>
      <c r="G59" s="56"/>
    </row>
    <row r="60" spans="1:7" ht="17" thickBot="1" x14ac:dyDescent="0.25">
      <c r="A60" s="56"/>
      <c r="B60" s="25" t="s">
        <v>65</v>
      </c>
      <c r="C60" s="26">
        <f>SUM(C57:C59)</f>
        <v>35</v>
      </c>
      <c r="D60" s="21" t="str">
        <f>IF(D57="no","no",IF(D58="no","no",IF(D59="no","no","yes")))</f>
        <v>yes</v>
      </c>
      <c r="E60" s="62"/>
      <c r="F60" s="56"/>
      <c r="G60" s="56"/>
    </row>
    <row r="61" spans="1:7" ht="16" thickTop="1" x14ac:dyDescent="0.2">
      <c r="A61" s="56"/>
      <c r="B61" s="56"/>
      <c r="C61" s="56"/>
      <c r="D61" s="56"/>
      <c r="E61" s="57"/>
      <c r="F61" s="56"/>
      <c r="G61" s="56"/>
    </row>
    <row r="62" spans="1:7" x14ac:dyDescent="0.2">
      <c r="A62" s="56"/>
      <c r="B62" s="56"/>
      <c r="C62" s="56"/>
      <c r="D62" s="56"/>
      <c r="E62" s="57"/>
      <c r="F62" s="56"/>
      <c r="G62" s="56"/>
    </row>
    <row r="63" spans="1:7" ht="16" thickBot="1" x14ac:dyDescent="0.25">
      <c r="A63" s="56"/>
      <c r="B63" s="107" t="s">
        <v>66</v>
      </c>
      <c r="C63" s="107"/>
      <c r="D63" s="107"/>
      <c r="E63" s="62"/>
      <c r="F63" s="56"/>
      <c r="G63" s="56"/>
    </row>
    <row r="64" spans="1:7" ht="16" thickBot="1" x14ac:dyDescent="0.25">
      <c r="A64" s="56"/>
      <c r="B64" s="108" t="s">
        <v>67</v>
      </c>
      <c r="C64" s="109"/>
      <c r="D64" s="110"/>
      <c r="E64" s="62"/>
      <c r="F64" s="56"/>
      <c r="G64" s="56"/>
    </row>
    <row r="65" spans="1:7" x14ac:dyDescent="0.2">
      <c r="A65" s="56">
        <v>9.01</v>
      </c>
      <c r="B65" s="71" t="s">
        <v>68</v>
      </c>
      <c r="C65" s="111"/>
      <c r="D65" s="112"/>
      <c r="E65" s="62"/>
      <c r="F65" s="56"/>
      <c r="G65" s="56"/>
    </row>
    <row r="66" spans="1:7" x14ac:dyDescent="0.2">
      <c r="A66" s="56">
        <v>9.02</v>
      </c>
      <c r="B66" s="71" t="s">
        <v>69</v>
      </c>
      <c r="C66" s="113"/>
      <c r="D66" s="114"/>
      <c r="E66" s="62"/>
      <c r="F66" s="56"/>
      <c r="G66" s="56"/>
    </row>
    <row r="67" spans="1:7" x14ac:dyDescent="0.2">
      <c r="A67" s="56">
        <v>9.0299999999999994</v>
      </c>
      <c r="B67" s="71" t="s">
        <v>70</v>
      </c>
      <c r="C67" s="105"/>
      <c r="D67" s="106"/>
      <c r="E67" s="62"/>
      <c r="F67" s="56"/>
      <c r="G67" s="56"/>
    </row>
    <row r="68" spans="1:7" x14ac:dyDescent="0.2">
      <c r="A68" s="56">
        <v>9.0399999999999991</v>
      </c>
      <c r="B68" s="71" t="s">
        <v>71</v>
      </c>
      <c r="C68" s="105"/>
      <c r="D68" s="106"/>
      <c r="E68" s="62"/>
      <c r="F68" s="56"/>
      <c r="G68" s="56"/>
    </row>
    <row r="69" spans="1:7" x14ac:dyDescent="0.2">
      <c r="A69" s="56">
        <v>9.0500000000000007</v>
      </c>
      <c r="B69" s="71" t="s">
        <v>72</v>
      </c>
      <c r="C69" s="105"/>
      <c r="D69" s="106"/>
      <c r="E69" s="62"/>
      <c r="F69" s="56"/>
      <c r="G69" s="56"/>
    </row>
    <row r="70" spans="1:7" x14ac:dyDescent="0.2">
      <c r="A70" s="56">
        <v>9.06</v>
      </c>
      <c r="B70" s="71" t="s">
        <v>73</v>
      </c>
      <c r="C70" s="105"/>
      <c r="D70" s="106"/>
      <c r="E70" s="62"/>
      <c r="F70" s="56"/>
      <c r="G70" s="56"/>
    </row>
    <row r="71" spans="1:7" x14ac:dyDescent="0.2">
      <c r="A71" s="56">
        <v>9.07</v>
      </c>
      <c r="B71" s="71" t="s">
        <v>74</v>
      </c>
      <c r="C71" s="94"/>
      <c r="D71" s="97" t="str">
        <f>IF(C71="yes", IF(OR(C65="?", C66="?", C67="no", C67="?"), "eval.", IF(AND(C65="yes", C66="yes", C67="yes"), "reject", IF(OR(C65="no", C66="no"), "accept", " ")))," ")</f>
        <v xml:space="preserve"> </v>
      </c>
      <c r="E71" s="62"/>
      <c r="F71" s="56"/>
      <c r="G71" s="56"/>
    </row>
    <row r="72" spans="1:7" x14ac:dyDescent="0.2">
      <c r="A72" s="56">
        <v>9.08</v>
      </c>
      <c r="B72" s="71" t="s">
        <v>75</v>
      </c>
      <c r="C72" s="92"/>
      <c r="D72" s="89" t="str">
        <f>IF(C71="yes","STOP",IF(C72="yes",IF(C68="no","accept",IF(AND(C68="yes",OR(C69="yes",C70="yes")),"reject",IF(OR(C68="?",C69="?",C70="?",C69="no",C70="no"),"eval.",""))), ""))</f>
        <v/>
      </c>
      <c r="E72" s="62"/>
      <c r="F72" s="56"/>
      <c r="G72" s="56"/>
    </row>
    <row r="73" spans="1:7" ht="16" thickBot="1" x14ac:dyDescent="0.25">
      <c r="A73" s="56">
        <v>9.09</v>
      </c>
      <c r="B73" s="91" t="s">
        <v>76</v>
      </c>
      <c r="C73" s="93"/>
      <c r="D73" s="90" t="str">
        <f>IF(OR(C71="yes",C72="yes"),"STOP",IF(C73="yes",IF(AND(LUT!I26="accept",LUT!I27="accept"),"accept",IF(AND(LUT!I26="eval.",LUT!I27="eval."),"eval.",IF(OR(LUT!I26="reject",LUT!I27="reject"),"reject",""))),""))</f>
        <v/>
      </c>
      <c r="E73" s="62"/>
      <c r="F73" s="56"/>
      <c r="G73" s="56"/>
    </row>
    <row r="74" spans="1:7" ht="16" thickBot="1" x14ac:dyDescent="0.25">
      <c r="A74" s="56"/>
      <c r="B74" s="72" t="s">
        <v>77</v>
      </c>
      <c r="C74" s="103" t="str">
        <f>IF(OR(D71="accept", D72="accept", D73="accept"), "Accept", IF(OR(D71="eval.", D72="eval.", D73="eval."), "Evaluate Further", IF(OR(D71="reject", D72="reject",D73="reject"), "Reject", "")))</f>
        <v/>
      </c>
      <c r="D74" s="104"/>
      <c r="E74" s="62"/>
      <c r="F74" s="56"/>
      <c r="G74" s="56"/>
    </row>
    <row r="75" spans="1:7" x14ac:dyDescent="0.2">
      <c r="A75" s="56"/>
      <c r="B75" s="64"/>
      <c r="C75" s="64"/>
      <c r="D75" s="56"/>
      <c r="E75" s="57"/>
      <c r="F75" s="56"/>
      <c r="G75" s="56"/>
    </row>
    <row r="76" spans="1:7" x14ac:dyDescent="0.2">
      <c r="A76" s="56"/>
      <c r="B76" s="64"/>
      <c r="C76" s="64"/>
      <c r="D76" s="56"/>
      <c r="E76" s="57"/>
      <c r="F76" s="56"/>
      <c r="G76" s="56"/>
    </row>
    <row r="77" spans="1:7" x14ac:dyDescent="0.2">
      <c r="A77" s="56"/>
      <c r="B77" s="64"/>
      <c r="C77" s="64"/>
      <c r="D77" s="56"/>
      <c r="E77" s="57"/>
      <c r="F77" s="56"/>
      <c r="G77" s="56"/>
    </row>
    <row r="78" spans="1:7" x14ac:dyDescent="0.2">
      <c r="A78" s="56"/>
      <c r="B78" s="64"/>
      <c r="C78" s="64"/>
      <c r="D78" s="56"/>
      <c r="E78" s="57"/>
      <c r="F78" s="56"/>
      <c r="G78" s="56"/>
    </row>
    <row r="79" spans="1:7" x14ac:dyDescent="0.2">
      <c r="A79" s="56"/>
      <c r="B79" s="64"/>
      <c r="C79" s="64"/>
      <c r="D79" s="56"/>
      <c r="E79" s="57"/>
      <c r="F79" s="56"/>
      <c r="G79" s="56"/>
    </row>
    <row r="80" spans="1:7" x14ac:dyDescent="0.2">
      <c r="A80" s="56"/>
      <c r="B80" s="64"/>
      <c r="C80" s="64"/>
      <c r="D80" s="56"/>
      <c r="E80" s="57"/>
      <c r="F80" s="56"/>
      <c r="G80" s="56"/>
    </row>
    <row r="81" spans="1:7" x14ac:dyDescent="0.2">
      <c r="A81" s="56"/>
      <c r="B81" s="64"/>
      <c r="C81" s="64"/>
      <c r="D81" s="56"/>
      <c r="E81" s="57"/>
      <c r="F81" s="56"/>
      <c r="G81" s="56"/>
    </row>
    <row r="82" spans="1:7" x14ac:dyDescent="0.2">
      <c r="A82" s="56"/>
      <c r="B82" s="64"/>
      <c r="C82" s="64"/>
      <c r="D82" s="56"/>
      <c r="E82" s="57"/>
      <c r="F82" s="56"/>
      <c r="G82" s="56"/>
    </row>
    <row r="83" spans="1:7" x14ac:dyDescent="0.2">
      <c r="A83" s="56"/>
      <c r="B83" s="64"/>
      <c r="C83" s="64"/>
      <c r="D83" s="56"/>
      <c r="E83" s="57"/>
      <c r="F83" s="56"/>
      <c r="G83" s="56"/>
    </row>
    <row r="84" spans="1:7" x14ac:dyDescent="0.2">
      <c r="A84" s="56"/>
      <c r="B84" s="64"/>
      <c r="C84" s="64"/>
      <c r="D84" s="56"/>
      <c r="E84" s="57"/>
      <c r="F84" s="56"/>
      <c r="G84" s="56"/>
    </row>
    <row r="85" spans="1:7" x14ac:dyDescent="0.2">
      <c r="A85" s="56"/>
      <c r="B85" s="64"/>
      <c r="C85" s="64"/>
      <c r="D85" s="56"/>
      <c r="E85" s="57"/>
      <c r="F85" s="56"/>
      <c r="G85" s="56"/>
    </row>
    <row r="86" spans="1:7" x14ac:dyDescent="0.2">
      <c r="A86" s="56"/>
      <c r="B86" s="56"/>
      <c r="C86" s="56"/>
      <c r="D86" s="56"/>
      <c r="E86" s="57"/>
      <c r="F86" s="56"/>
      <c r="G86" s="56"/>
    </row>
    <row r="107" spans="6:6" x14ac:dyDescent="0.2">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6A4D0-73C2-B047-B473-CA75ABD09D72}">
  <dimension ref="A1"/>
  <sheetViews>
    <sheetView workbookViewId="0"/>
  </sheetViews>
  <sheetFormatPr baseColWidth="10" defaultRowHeight="1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baseColWidth="10" defaultColWidth="8.83203125" defaultRowHeight="15" x14ac:dyDescent="0.2"/>
  <cols>
    <col min="1" max="1" width="6.83203125" customWidth="1"/>
    <col min="8" max="8" width="18.33203125" customWidth="1"/>
  </cols>
  <sheetData>
    <row r="1" spans="2:18" ht="16" thickBot="1" x14ac:dyDescent="0.25"/>
    <row r="2" spans="2:18" ht="16" thickBot="1" x14ac:dyDescent="0.25">
      <c r="B2" t="s">
        <v>78</v>
      </c>
      <c r="H2" s="140" t="s">
        <v>79</v>
      </c>
      <c r="I2" s="141"/>
      <c r="J2" s="141"/>
      <c r="K2" s="141"/>
      <c r="L2" s="141"/>
      <c r="M2" s="141"/>
      <c r="N2" s="141"/>
      <c r="O2" s="141"/>
      <c r="P2" s="141"/>
      <c r="Q2" s="141"/>
      <c r="R2" s="142"/>
    </row>
    <row r="3" spans="2:18" x14ac:dyDescent="0.2">
      <c r="B3" s="1" t="s">
        <v>59</v>
      </c>
      <c r="C3" s="2" t="s">
        <v>2</v>
      </c>
      <c r="D3" s="2" t="s">
        <v>80</v>
      </c>
      <c r="E3" s="3" t="s">
        <v>81</v>
      </c>
      <c r="H3" s="127" t="s">
        <v>82</v>
      </c>
      <c r="I3" s="128"/>
      <c r="J3" s="128"/>
      <c r="K3" s="128"/>
      <c r="L3" s="128"/>
      <c r="M3" s="128"/>
      <c r="N3" s="128"/>
      <c r="O3" s="128"/>
      <c r="P3" s="128"/>
      <c r="Q3" s="128"/>
      <c r="R3" s="129"/>
    </row>
    <row r="4" spans="2:18" x14ac:dyDescent="0.2">
      <c r="B4" s="4" t="s">
        <v>83</v>
      </c>
      <c r="C4">
        <v>1.01</v>
      </c>
      <c r="D4">
        <v>0</v>
      </c>
      <c r="E4" s="5">
        <v>-3</v>
      </c>
      <c r="H4" s="130" t="s">
        <v>84</v>
      </c>
      <c r="I4" s="131"/>
      <c r="J4" s="131"/>
      <c r="K4" s="131"/>
      <c r="L4" s="131"/>
      <c r="M4" s="131"/>
      <c r="N4" s="131"/>
      <c r="O4" s="131"/>
      <c r="P4" s="131"/>
      <c r="Q4" s="131"/>
      <c r="R4" s="16" t="s">
        <v>85</v>
      </c>
    </row>
    <row r="5" spans="2:18" x14ac:dyDescent="0.2">
      <c r="B5" s="4" t="s">
        <v>64</v>
      </c>
      <c r="C5">
        <v>1.02</v>
      </c>
      <c r="D5">
        <v>-1</v>
      </c>
      <c r="E5" s="5">
        <v>1</v>
      </c>
      <c r="H5" s="130" t="s">
        <v>86</v>
      </c>
      <c r="I5" s="10">
        <v>2.0099999999999998</v>
      </c>
      <c r="J5" s="10">
        <v>1</v>
      </c>
      <c r="K5" s="10">
        <v>1</v>
      </c>
      <c r="L5" s="10">
        <v>1</v>
      </c>
      <c r="M5" s="10">
        <v>2</v>
      </c>
      <c r="N5" s="10">
        <v>2</v>
      </c>
      <c r="O5" s="10">
        <v>2</v>
      </c>
      <c r="P5" s="10">
        <v>3</v>
      </c>
      <c r="Q5" s="10">
        <v>3</v>
      </c>
      <c r="R5" s="11">
        <v>3</v>
      </c>
    </row>
    <row r="6" spans="2:18" x14ac:dyDescent="0.2">
      <c r="B6" s="4" t="s">
        <v>64</v>
      </c>
      <c r="C6">
        <v>1.03</v>
      </c>
      <c r="D6">
        <v>-1</v>
      </c>
      <c r="E6" s="5">
        <v>1</v>
      </c>
      <c r="H6" s="130"/>
      <c r="I6" s="10">
        <v>2.02</v>
      </c>
      <c r="J6" s="10">
        <v>1</v>
      </c>
      <c r="K6" s="10">
        <v>2</v>
      </c>
      <c r="L6" s="10">
        <v>3</v>
      </c>
      <c r="M6" s="10">
        <v>1</v>
      </c>
      <c r="N6" s="10">
        <v>2</v>
      </c>
      <c r="O6" s="10">
        <v>3</v>
      </c>
      <c r="P6" s="10">
        <v>1</v>
      </c>
      <c r="Q6" s="10">
        <v>2</v>
      </c>
      <c r="R6" s="11">
        <v>3</v>
      </c>
    </row>
    <row r="7" spans="2:18" x14ac:dyDescent="0.2">
      <c r="B7" s="4"/>
      <c r="C7">
        <v>2.0099999999999998</v>
      </c>
      <c r="D7" s="115" t="s">
        <v>87</v>
      </c>
      <c r="E7" s="116"/>
      <c r="H7" s="132" t="s">
        <v>88</v>
      </c>
      <c r="I7" s="10">
        <v>3.01</v>
      </c>
      <c r="J7" s="10">
        <v>2</v>
      </c>
      <c r="K7" s="10">
        <v>1</v>
      </c>
      <c r="L7" s="10">
        <v>1</v>
      </c>
      <c r="M7" s="10">
        <v>2</v>
      </c>
      <c r="N7" s="10">
        <v>2</v>
      </c>
      <c r="O7" s="10">
        <v>1</v>
      </c>
      <c r="P7" s="10">
        <v>2</v>
      </c>
      <c r="Q7" s="10">
        <v>2</v>
      </c>
      <c r="R7" s="11">
        <v>2</v>
      </c>
    </row>
    <row r="8" spans="2:18" x14ac:dyDescent="0.2">
      <c r="B8" s="4"/>
      <c r="C8">
        <v>2.02</v>
      </c>
      <c r="D8" s="117"/>
      <c r="E8" s="118"/>
      <c r="H8" s="132"/>
      <c r="I8" s="10">
        <v>3.02</v>
      </c>
      <c r="J8" s="10">
        <v>2</v>
      </c>
      <c r="K8" s="10">
        <v>1</v>
      </c>
      <c r="L8" s="10">
        <v>1</v>
      </c>
      <c r="M8" s="10">
        <v>2</v>
      </c>
      <c r="N8" s="10">
        <v>2</v>
      </c>
      <c r="O8" s="10">
        <v>1</v>
      </c>
      <c r="P8" s="10">
        <v>2</v>
      </c>
      <c r="Q8" s="10">
        <v>2</v>
      </c>
      <c r="R8" s="11">
        <v>2</v>
      </c>
    </row>
    <row r="9" spans="2:18" x14ac:dyDescent="0.2">
      <c r="B9" s="4" t="s">
        <v>64</v>
      </c>
      <c r="C9">
        <v>2.0299999999999998</v>
      </c>
      <c r="D9">
        <v>0</v>
      </c>
      <c r="E9" s="5">
        <v>1</v>
      </c>
      <c r="H9" s="132"/>
      <c r="I9" s="10">
        <v>3.03</v>
      </c>
      <c r="J9" s="10">
        <v>4</v>
      </c>
      <c r="K9" s="10">
        <v>2</v>
      </c>
      <c r="L9" s="10">
        <v>1</v>
      </c>
      <c r="M9" s="10">
        <v>4</v>
      </c>
      <c r="N9" s="10">
        <v>3</v>
      </c>
      <c r="O9" s="10">
        <v>2</v>
      </c>
      <c r="P9" s="10">
        <v>4</v>
      </c>
      <c r="Q9" s="10">
        <v>4</v>
      </c>
      <c r="R9" s="11">
        <v>4</v>
      </c>
    </row>
    <row r="10" spans="2:18" x14ac:dyDescent="0.2">
      <c r="B10" s="4" t="s">
        <v>64</v>
      </c>
      <c r="C10">
        <v>2.04</v>
      </c>
      <c r="D10">
        <v>0</v>
      </c>
      <c r="E10" s="5">
        <v>1</v>
      </c>
      <c r="H10" s="132"/>
      <c r="I10" s="10">
        <v>3.04</v>
      </c>
      <c r="J10" s="10">
        <v>4</v>
      </c>
      <c r="K10" s="10">
        <v>2</v>
      </c>
      <c r="L10" s="10">
        <v>1</v>
      </c>
      <c r="M10" s="10">
        <v>4</v>
      </c>
      <c r="N10" s="10">
        <v>3</v>
      </c>
      <c r="O10" s="10">
        <v>2</v>
      </c>
      <c r="P10" s="10">
        <v>4</v>
      </c>
      <c r="Q10" s="10">
        <v>4</v>
      </c>
      <c r="R10" s="11">
        <v>4</v>
      </c>
    </row>
    <row r="11" spans="2:18" x14ac:dyDescent="0.2">
      <c r="B11" s="4"/>
      <c r="C11">
        <v>2.0499999999999998</v>
      </c>
      <c r="E11" s="5"/>
      <c r="H11" s="132"/>
      <c r="I11" s="10">
        <v>3.05</v>
      </c>
      <c r="J11" s="10">
        <v>2</v>
      </c>
      <c r="K11" s="10">
        <v>1</v>
      </c>
      <c r="L11" s="10">
        <v>1</v>
      </c>
      <c r="M11" s="10">
        <v>2</v>
      </c>
      <c r="N11" s="10">
        <v>2</v>
      </c>
      <c r="O11" s="10">
        <v>1</v>
      </c>
      <c r="P11" s="10">
        <v>2</v>
      </c>
      <c r="Q11" s="10">
        <v>2</v>
      </c>
      <c r="R11" s="11">
        <v>2</v>
      </c>
    </row>
    <row r="12" spans="2:18" x14ac:dyDescent="0.2">
      <c r="B12" s="4" t="s">
        <v>64</v>
      </c>
      <c r="C12">
        <v>3.01</v>
      </c>
      <c r="D12" s="119" t="s">
        <v>89</v>
      </c>
      <c r="E12" s="120"/>
      <c r="H12" s="143" t="s">
        <v>90</v>
      </c>
      <c r="I12" s="144"/>
      <c r="J12" s="144"/>
      <c r="K12" s="144"/>
      <c r="L12" s="144"/>
      <c r="M12" s="144"/>
      <c r="N12" s="144"/>
      <c r="O12" s="144"/>
      <c r="P12" s="144"/>
      <c r="Q12" s="144"/>
      <c r="R12" s="146"/>
    </row>
    <row r="13" spans="2:18" x14ac:dyDescent="0.2">
      <c r="B13" s="4" t="s">
        <v>91</v>
      </c>
      <c r="C13">
        <v>3.02</v>
      </c>
      <c r="D13" s="121"/>
      <c r="E13" s="122"/>
      <c r="H13" s="4" t="s">
        <v>92</v>
      </c>
      <c r="I13" s="10">
        <v>2.0499999999999998</v>
      </c>
      <c r="J13" s="10" t="s">
        <v>93</v>
      </c>
      <c r="K13" s="10" t="s">
        <v>94</v>
      </c>
      <c r="L13" s="10" t="s">
        <v>95</v>
      </c>
      <c r="M13" s="144"/>
      <c r="N13" s="144"/>
      <c r="O13" s="144"/>
      <c r="P13" s="144"/>
      <c r="Q13" s="144"/>
      <c r="R13" s="146"/>
    </row>
    <row r="14" spans="2:18" x14ac:dyDescent="0.2">
      <c r="B14" s="4" t="s">
        <v>62</v>
      </c>
      <c r="C14">
        <v>3.03</v>
      </c>
      <c r="D14" s="121"/>
      <c r="E14" s="122"/>
      <c r="H14" s="132" t="s">
        <v>88</v>
      </c>
      <c r="I14" s="10">
        <v>3.01</v>
      </c>
      <c r="J14" s="10">
        <v>-1</v>
      </c>
      <c r="K14" s="10">
        <v>0</v>
      </c>
      <c r="L14" s="10">
        <v>-2</v>
      </c>
      <c r="M14" s="144"/>
      <c r="N14" s="144"/>
      <c r="O14" s="144"/>
      <c r="P14" s="144"/>
      <c r="Q14" s="144"/>
      <c r="R14" s="146"/>
    </row>
    <row r="15" spans="2:18" ht="16" thickBot="1" x14ac:dyDescent="0.25">
      <c r="B15" s="4" t="s">
        <v>91</v>
      </c>
      <c r="C15">
        <v>3.04</v>
      </c>
      <c r="D15" s="121"/>
      <c r="E15" s="122"/>
      <c r="H15" s="145"/>
      <c r="I15" s="13" t="s">
        <v>96</v>
      </c>
      <c r="J15" s="13">
        <v>0</v>
      </c>
      <c r="K15" s="13">
        <v>0</v>
      </c>
      <c r="L15" s="13">
        <v>0</v>
      </c>
      <c r="M15" s="147"/>
      <c r="N15" s="147"/>
      <c r="O15" s="147"/>
      <c r="P15" s="147"/>
      <c r="Q15" s="147"/>
      <c r="R15" s="148"/>
    </row>
    <row r="16" spans="2:18" x14ac:dyDescent="0.2">
      <c r="B16" s="4" t="s">
        <v>64</v>
      </c>
      <c r="C16">
        <v>3.05</v>
      </c>
      <c r="D16" s="123"/>
      <c r="E16" s="124"/>
    </row>
    <row r="17" spans="2:11" x14ac:dyDescent="0.2">
      <c r="B17" s="4" t="s">
        <v>97</v>
      </c>
      <c r="C17">
        <v>4.01</v>
      </c>
      <c r="D17">
        <v>0</v>
      </c>
      <c r="E17" s="5">
        <v>1</v>
      </c>
    </row>
    <row r="18" spans="2:11" ht="16" thickBot="1" x14ac:dyDescent="0.25">
      <c r="B18" s="4" t="s">
        <v>64</v>
      </c>
      <c r="C18">
        <v>4.0199999999999996</v>
      </c>
      <c r="D18">
        <v>0</v>
      </c>
      <c r="E18" s="5">
        <v>1</v>
      </c>
    </row>
    <row r="19" spans="2:11" x14ac:dyDescent="0.2">
      <c r="B19" s="4" t="s">
        <v>64</v>
      </c>
      <c r="C19">
        <v>4.03</v>
      </c>
      <c r="D19">
        <v>0</v>
      </c>
      <c r="E19" s="5">
        <v>1</v>
      </c>
      <c r="H19" s="140" t="s">
        <v>98</v>
      </c>
      <c r="I19" s="141"/>
      <c r="J19" s="141"/>
      <c r="K19" s="142"/>
    </row>
    <row r="20" spans="2:11" x14ac:dyDescent="0.2">
      <c r="B20" s="4" t="s">
        <v>62</v>
      </c>
      <c r="C20">
        <v>4.04</v>
      </c>
      <c r="D20">
        <v>-1</v>
      </c>
      <c r="E20" s="5">
        <v>1</v>
      </c>
      <c r="H20" s="4" t="s">
        <v>99</v>
      </c>
      <c r="I20" s="12">
        <v>1</v>
      </c>
      <c r="J20" s="12">
        <v>2</v>
      </c>
      <c r="K20" s="9">
        <v>4</v>
      </c>
    </row>
    <row r="21" spans="2:11" ht="16" thickBot="1" x14ac:dyDescent="0.25">
      <c r="B21" s="4" t="s">
        <v>64</v>
      </c>
      <c r="C21">
        <v>4.05</v>
      </c>
      <c r="D21">
        <v>0</v>
      </c>
      <c r="E21" s="5">
        <v>1</v>
      </c>
      <c r="H21" s="6" t="s">
        <v>4</v>
      </c>
      <c r="I21" s="14">
        <v>1</v>
      </c>
      <c r="J21" s="14">
        <v>0</v>
      </c>
      <c r="K21" s="15">
        <v>-1</v>
      </c>
    </row>
    <row r="22" spans="2:11" x14ac:dyDescent="0.2">
      <c r="B22" s="4" t="s">
        <v>64</v>
      </c>
      <c r="C22">
        <v>4.0599999999999996</v>
      </c>
      <c r="D22">
        <v>0</v>
      </c>
      <c r="E22" s="5">
        <v>1</v>
      </c>
    </row>
    <row r="23" spans="2:11" x14ac:dyDescent="0.2">
      <c r="B23" s="4" t="s">
        <v>64</v>
      </c>
      <c r="C23">
        <v>4.07</v>
      </c>
      <c r="D23">
        <v>0</v>
      </c>
      <c r="E23" s="5">
        <v>1</v>
      </c>
    </row>
    <row r="24" spans="2:11" ht="16" thickBot="1" x14ac:dyDescent="0.25">
      <c r="B24" s="4" t="s">
        <v>91</v>
      </c>
      <c r="C24">
        <v>4.08</v>
      </c>
      <c r="D24">
        <v>0</v>
      </c>
      <c r="E24" s="5">
        <v>1</v>
      </c>
    </row>
    <row r="25" spans="2:11" x14ac:dyDescent="0.2">
      <c r="B25" s="4" t="s">
        <v>91</v>
      </c>
      <c r="C25">
        <v>4.09</v>
      </c>
      <c r="D25">
        <v>0</v>
      </c>
      <c r="E25" s="5">
        <v>1</v>
      </c>
      <c r="H25" s="133" t="s">
        <v>100</v>
      </c>
      <c r="I25" s="134"/>
      <c r="J25" s="134"/>
      <c r="K25" s="135"/>
    </row>
    <row r="26" spans="2:11" x14ac:dyDescent="0.2">
      <c r="B26" s="4" t="s">
        <v>91</v>
      </c>
      <c r="C26">
        <v>4.0999999999999996</v>
      </c>
      <c r="D26">
        <v>0</v>
      </c>
      <c r="E26" s="5">
        <v>1</v>
      </c>
      <c r="H26" s="95" t="s">
        <v>101</v>
      </c>
      <c r="I26" s="136" t="str">
        <f>IF(OR('WRA Worksheet'!C65="?",'WRA Worksheet'!C66="?",'WRA Worksheet'!C67="?",'WRA Worksheet'!C67="no"),"eval.",IF(AND('WRA Worksheet'!C65="yes",'WRA Worksheet'!C66="yes",'WRA Worksheet'!C67="yes"),"reject",IF(OR('WRA Worksheet'!C65="no",'WRA Worksheet'!C66="no"),"accept","")))</f>
        <v/>
      </c>
      <c r="J26" s="136"/>
      <c r="K26" s="137"/>
    </row>
    <row r="27" spans="2:11" ht="16" thickBot="1" x14ac:dyDescent="0.25">
      <c r="B27" s="4" t="s">
        <v>91</v>
      </c>
      <c r="C27">
        <v>4.1100000000000003</v>
      </c>
      <c r="D27">
        <v>0</v>
      </c>
      <c r="E27" s="5">
        <v>1</v>
      </c>
      <c r="H27" s="96" t="s">
        <v>102</v>
      </c>
      <c r="I27" s="138" t="str">
        <f>IF('WRA Worksheet'!C68="no","accept",IF(AND('WRA Worksheet'!C68="yes",OR('WRA Worksheet'!C69="yes",'WRA Worksheet'!C70="yes")),"reject",IF(OR('WRA Worksheet'!C68="?",'WRA Worksheet'!C69="?",'WRA Worksheet'!C70="?",'WRA Worksheet'!C69="no",'WRA Worksheet'!C70="no"),"eval.","")))</f>
        <v/>
      </c>
      <c r="J27" s="138"/>
      <c r="K27" s="139"/>
    </row>
    <row r="28" spans="2:11" x14ac:dyDescent="0.2">
      <c r="B28" s="4" t="s">
        <v>64</v>
      </c>
      <c r="C28">
        <v>4.12</v>
      </c>
      <c r="D28">
        <v>0</v>
      </c>
      <c r="E28" s="5">
        <v>1</v>
      </c>
    </row>
    <row r="29" spans="2:11" x14ac:dyDescent="0.2">
      <c r="B29" s="4" t="s">
        <v>103</v>
      </c>
      <c r="C29">
        <v>5.01</v>
      </c>
      <c r="D29">
        <v>0</v>
      </c>
      <c r="E29" s="5">
        <v>5</v>
      </c>
    </row>
    <row r="30" spans="2:11" x14ac:dyDescent="0.2">
      <c r="B30" s="4" t="s">
        <v>64</v>
      </c>
      <c r="C30">
        <v>5.0199999999999996</v>
      </c>
      <c r="D30">
        <v>0</v>
      </c>
      <c r="E30" s="5">
        <v>1</v>
      </c>
    </row>
    <row r="31" spans="2:11" x14ac:dyDescent="0.2">
      <c r="B31" s="4" t="s">
        <v>91</v>
      </c>
      <c r="C31">
        <v>5.03</v>
      </c>
      <c r="D31">
        <v>0</v>
      </c>
      <c r="E31" s="5">
        <v>1</v>
      </c>
    </row>
    <row r="32" spans="2:11" x14ac:dyDescent="0.2">
      <c r="B32" s="4" t="s">
        <v>64</v>
      </c>
      <c r="C32">
        <v>5.04</v>
      </c>
      <c r="D32">
        <v>0</v>
      </c>
      <c r="E32" s="5">
        <v>1</v>
      </c>
    </row>
    <row r="33" spans="2:5" x14ac:dyDescent="0.2">
      <c r="B33" s="4" t="s">
        <v>64</v>
      </c>
      <c r="C33">
        <v>6.01</v>
      </c>
      <c r="D33">
        <v>0</v>
      </c>
      <c r="E33" s="5">
        <v>1</v>
      </c>
    </row>
    <row r="34" spans="2:5" x14ac:dyDescent="0.2">
      <c r="B34" s="4" t="s">
        <v>64</v>
      </c>
      <c r="C34">
        <v>6.02</v>
      </c>
      <c r="D34">
        <v>-1</v>
      </c>
      <c r="E34" s="5">
        <v>1</v>
      </c>
    </row>
    <row r="35" spans="2:5" x14ac:dyDescent="0.2">
      <c r="B35" s="4" t="s">
        <v>62</v>
      </c>
      <c r="C35">
        <v>6.03</v>
      </c>
      <c r="D35">
        <v>-1</v>
      </c>
      <c r="E35" s="5">
        <v>1</v>
      </c>
    </row>
    <row r="36" spans="2:5" x14ac:dyDescent="0.2">
      <c r="B36" s="4" t="s">
        <v>64</v>
      </c>
      <c r="C36">
        <v>6.04</v>
      </c>
      <c r="D36">
        <v>-1</v>
      </c>
      <c r="E36" s="5">
        <v>1</v>
      </c>
    </row>
    <row r="37" spans="2:5" x14ac:dyDescent="0.2">
      <c r="B37" s="4" t="s">
        <v>64</v>
      </c>
      <c r="C37">
        <v>6.05</v>
      </c>
      <c r="D37">
        <v>0</v>
      </c>
      <c r="E37" s="5">
        <v>-1</v>
      </c>
    </row>
    <row r="38" spans="2:5" x14ac:dyDescent="0.2">
      <c r="B38" s="4" t="s">
        <v>62</v>
      </c>
      <c r="C38">
        <v>6.06</v>
      </c>
      <c r="D38">
        <v>-1</v>
      </c>
      <c r="E38" s="5">
        <v>1</v>
      </c>
    </row>
    <row r="39" spans="2:5" x14ac:dyDescent="0.2">
      <c r="B39" s="4" t="s">
        <v>64</v>
      </c>
      <c r="C39">
        <v>6.07</v>
      </c>
      <c r="D39" s="125" t="s">
        <v>104</v>
      </c>
      <c r="E39" s="126"/>
    </row>
    <row r="40" spans="2:5" x14ac:dyDescent="0.2">
      <c r="B40" s="4" t="s">
        <v>62</v>
      </c>
      <c r="C40">
        <v>7.01</v>
      </c>
      <c r="D40">
        <v>-1</v>
      </c>
      <c r="E40" s="5">
        <v>1</v>
      </c>
    </row>
    <row r="41" spans="2:5" x14ac:dyDescent="0.2">
      <c r="B41" s="4" t="s">
        <v>64</v>
      </c>
      <c r="C41">
        <v>7.02</v>
      </c>
      <c r="D41">
        <v>-1</v>
      </c>
      <c r="E41" s="5">
        <v>1</v>
      </c>
    </row>
    <row r="42" spans="2:5" x14ac:dyDescent="0.2">
      <c r="B42" s="4" t="s">
        <v>62</v>
      </c>
      <c r="C42">
        <v>7.03</v>
      </c>
      <c r="D42">
        <v>-1</v>
      </c>
      <c r="E42" s="5">
        <v>1</v>
      </c>
    </row>
    <row r="43" spans="2:5" x14ac:dyDescent="0.2">
      <c r="B43" s="4" t="s">
        <v>64</v>
      </c>
      <c r="C43">
        <v>7.04</v>
      </c>
      <c r="D43">
        <v>-1</v>
      </c>
      <c r="E43" s="5">
        <v>1</v>
      </c>
    </row>
    <row r="44" spans="2:5" x14ac:dyDescent="0.2">
      <c r="B44" s="4" t="s">
        <v>91</v>
      </c>
      <c r="C44">
        <v>7.05</v>
      </c>
      <c r="D44">
        <v>-1</v>
      </c>
      <c r="E44" s="5">
        <v>1</v>
      </c>
    </row>
    <row r="45" spans="2:5" x14ac:dyDescent="0.2">
      <c r="B45" s="4" t="s">
        <v>91</v>
      </c>
      <c r="C45">
        <v>7.06</v>
      </c>
      <c r="D45">
        <v>-1</v>
      </c>
      <c r="E45" s="5">
        <v>1</v>
      </c>
    </row>
    <row r="46" spans="2:5" x14ac:dyDescent="0.2">
      <c r="B46" s="4" t="s">
        <v>64</v>
      </c>
      <c r="C46">
        <v>7.07</v>
      </c>
      <c r="D46">
        <v>-1</v>
      </c>
      <c r="E46" s="5">
        <v>1</v>
      </c>
    </row>
    <row r="47" spans="2:5" x14ac:dyDescent="0.2">
      <c r="B47" s="4" t="s">
        <v>64</v>
      </c>
      <c r="C47">
        <v>7.08</v>
      </c>
      <c r="D47">
        <v>-1</v>
      </c>
      <c r="E47" s="5">
        <v>1</v>
      </c>
    </row>
    <row r="48" spans="2:5" x14ac:dyDescent="0.2">
      <c r="B48" s="4" t="s">
        <v>64</v>
      </c>
      <c r="C48">
        <v>8.01</v>
      </c>
      <c r="D48">
        <v>-1</v>
      </c>
      <c r="E48" s="5">
        <v>1</v>
      </c>
    </row>
    <row r="49" spans="2:5" x14ac:dyDescent="0.2">
      <c r="B49" s="4" t="s">
        <v>64</v>
      </c>
      <c r="C49">
        <v>8.02</v>
      </c>
      <c r="D49">
        <v>-1</v>
      </c>
      <c r="E49" s="5">
        <v>1</v>
      </c>
    </row>
    <row r="50" spans="2:5" x14ac:dyDescent="0.2">
      <c r="B50" s="4" t="s">
        <v>62</v>
      </c>
      <c r="C50">
        <v>8.0299999999999994</v>
      </c>
      <c r="D50">
        <v>1</v>
      </c>
      <c r="E50" s="5">
        <v>-1</v>
      </c>
    </row>
    <row r="51" spans="2:5" x14ac:dyDescent="0.2">
      <c r="B51" s="4" t="s">
        <v>62</v>
      </c>
      <c r="C51">
        <v>8.0399999999999991</v>
      </c>
      <c r="D51">
        <v>-1</v>
      </c>
      <c r="E51" s="5">
        <v>1</v>
      </c>
    </row>
    <row r="52" spans="2:5" x14ac:dyDescent="0.2">
      <c r="B52" s="4" t="s">
        <v>64</v>
      </c>
      <c r="C52">
        <v>8.0500000000000007</v>
      </c>
      <c r="D52">
        <v>1</v>
      </c>
      <c r="E52" s="5">
        <v>-1</v>
      </c>
    </row>
    <row r="53" spans="2:5" x14ac:dyDescent="0.2">
      <c r="B53" s="4"/>
      <c r="E53" s="5"/>
    </row>
    <row r="54" spans="2:5" ht="16" thickBot="1" x14ac:dyDescent="0.25">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H2:R2"/>
    <mergeCell ref="H12:L12"/>
    <mergeCell ref="H14:H15"/>
    <mergeCell ref="M12:R15"/>
    <mergeCell ref="H19:K19"/>
    <mergeCell ref="D7:E8"/>
    <mergeCell ref="D12:E16"/>
    <mergeCell ref="D39:E39"/>
    <mergeCell ref="H3:R3"/>
    <mergeCell ref="H4:Q4"/>
    <mergeCell ref="H5:H6"/>
    <mergeCell ref="H7:H11"/>
    <mergeCell ref="H25:K25"/>
    <mergeCell ref="I26:K26"/>
    <mergeCell ref="I27:K2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baseColWidth="10" defaultColWidth="8.83203125" defaultRowHeight="15" x14ac:dyDescent="0.2"/>
  <cols>
    <col min="1" max="1" width="5" customWidth="1"/>
    <col min="2" max="3" width="49.5" customWidth="1"/>
  </cols>
  <sheetData>
    <row r="1" spans="1:3" ht="28.5" customHeight="1" x14ac:dyDescent="0.2">
      <c r="A1" s="47"/>
      <c r="B1" s="48" t="s">
        <v>6</v>
      </c>
      <c r="C1" s="49" t="s">
        <v>7</v>
      </c>
    </row>
    <row r="2" spans="1:3" x14ac:dyDescent="0.2">
      <c r="A2" s="30">
        <v>1.01</v>
      </c>
      <c r="B2" s="50" t="str" cm="1">
        <f t="array" ref="B2:C50">'WRA Worksheet'!F3:G51</f>
        <v>No evidence</v>
      </c>
      <c r="C2" s="51">
        <v>0</v>
      </c>
    </row>
    <row r="3" spans="1:3" x14ac:dyDescent="0.2">
      <c r="A3" s="30">
        <v>1.02</v>
      </c>
      <c r="B3" s="50">
        <v>0</v>
      </c>
      <c r="C3" s="50">
        <v>0</v>
      </c>
    </row>
    <row r="4" spans="1:3" x14ac:dyDescent="0.2">
      <c r="A4" s="30">
        <v>1.03</v>
      </c>
      <c r="B4" s="50">
        <v>0</v>
      </c>
      <c r="C4" s="50">
        <v>0</v>
      </c>
    </row>
    <row r="5" spans="1:3" ht="16" x14ac:dyDescent="0.2">
      <c r="A5" s="30">
        <v>2.0099999999999998</v>
      </c>
      <c r="B5" s="52" t="str">
        <v>See climate suitability map</v>
      </c>
      <c r="C5" s="53">
        <v>0</v>
      </c>
    </row>
    <row r="6" spans="1:3" ht="16" x14ac:dyDescent="0.2">
      <c r="A6" s="30">
        <v>2.02</v>
      </c>
      <c r="B6" s="53" t="str">
        <v>See climate suitability map</v>
      </c>
      <c r="C6" s="54">
        <v>0</v>
      </c>
    </row>
    <row r="7" spans="1:3" x14ac:dyDescent="0.2">
      <c r="A7" s="30">
        <v>2.0299999999999998</v>
      </c>
      <c r="B7" s="54" t="str">
        <v>See climate suitability map</v>
      </c>
      <c r="C7" s="53">
        <v>0</v>
      </c>
    </row>
    <row r="8" spans="1:3" ht="96" x14ac:dyDescent="0.2">
      <c r="A8" s="30">
        <v>2.04</v>
      </c>
      <c r="B8" s="51" t="str">
        <v>See climate suitability map</v>
      </c>
      <c r="C8" s="51">
        <v>0</v>
      </c>
    </row>
    <row r="9" spans="1:3" ht="96" x14ac:dyDescent="0.2">
      <c r="A9" s="30">
        <v>2.0499999999999998</v>
      </c>
      <c r="B9" s="51" t="str">
        <v>Native to eastern Australia. Introduced around the world (1). Numerous occurrence points in the Pacific, South Africa, South America, and Florida. (2)</v>
      </c>
      <c r="C9" s="53" t="str">
        <v>[1] https://powo.science.kew.org/taxon/592976-1 [2] https://www.gbif.org/species/8145890</v>
      </c>
    </row>
    <row r="10" spans="1:3" ht="64" x14ac:dyDescent="0.2">
      <c r="A10" s="30">
        <v>3.01</v>
      </c>
      <c r="B10" s="51" t="str">
        <v>1. "Declared invader (category 2)." 2. Fully naturalized in
New Zealand. 3. E. grandis is naturalized in Mpumalanga,
Africa.</v>
      </c>
      <c r="C10" s="53" t="str">
        <v>1. Henderson, L (2001) Alien Weeds and Invasive Plants.
Agricultural Research Council. 2. New Zealand Plant
Conservation Network (2005) New Zealand Adventive
Vascular Plant List. 3. Forsyth, GG, et al. (2004) A rapid
assessment of the invasive status of Eucalyptus species in
two South African provinces. South African Journal of
Science 100: 75-77.</v>
      </c>
    </row>
    <row r="11" spans="1:3" ht="42" x14ac:dyDescent="0.2">
      <c r="A11" s="30">
        <v>3.02</v>
      </c>
      <c r="B11" s="50" t="str">
        <v>Noted to inhabit disturbed sites (1). However, not enough supporting evidence found.</v>
      </c>
      <c r="C11" s="53" t="str">
        <v>[1] https://www.fnai.org/species-communities/invasives/invasive-species?ID=59</v>
      </c>
    </row>
    <row r="12" spans="1:3" x14ac:dyDescent="0.2">
      <c r="A12" s="30">
        <v>3.03</v>
      </c>
      <c r="B12" s="50" t="str">
        <v>1. Introduced for forestry and agroforestry
and listed on the database of invasive trees and shrubs in
Asia, South Africa, and South America.</v>
      </c>
      <c r="C12" s="53" t="str">
        <v>1. Richardson, D.M. &amp; Rejmanek, M. 2011.
Trees and shrubs as invasive alien species - a global review.
Diversity and Distributions , 17: 788-809.</v>
      </c>
    </row>
    <row r="13" spans="1:3" ht="16" x14ac:dyDescent="0.2">
      <c r="A13" s="30">
        <v>3.04</v>
      </c>
      <c r="B13" s="51" t="str">
        <v>1. "All the eucalypts encountered were "naturalized", but
only Red River gum (E. camaldulensis ) and flooded gum (E.
grandis ) were clearly "invasive"…Flooded gum invades river
courses in Mpumalanga, where it was classified as invasive
at 50% of our sites…Our findings concur with Henderson,
who classifies these three species [Red river gum, flooded
gum and spider gum] as habitat transformers...As far as the
management of eucalypts as invasive alien species is
concerned, we recommend that clearing projects should
focus on removing these trees from riparian areas (where
water use is likely to be excessive) and nature reserves
(where all eucalypts have undesirable effects on
biodiversity), but that clearing projects outside of these
areas should focus only on Red river gum, flooded gum and
spider gum." 2. "Declared invader (category 2) [Category 2
plants (commercially used plants) may be grown in
demarcated areas providing that there is a permit and that
steps are taken to prevent their spread]...Invasive status:
Transformer [Plants which can as monospecies dominate or
replace any canopy or subcanopy layer of a natural or semi-
natural ecosystem, thereby altering its structure, integrity
and functioning. The most serious environmental weeds are
in this group, which includes trees, aggressive climbers,
thicket-forming shrubs and dense herbs]." "Clearly
invasive."</v>
      </c>
      <c r="C13" s="53" t="str">
        <v>1. Forsyth, G.G. et al. 2004. A rapid assessment of the
invasive status of Eucalyptus species in two South African
provinces. South African Journal of Science 100: 75-77. 2.
Henderson, L. 2001. Alien Weeds and Invasive Plants. Plant
Protection Research Institute/Agricultural Research Council,
Pretoria, South Africa.</v>
      </c>
    </row>
    <row r="14" spans="1:3" ht="112" x14ac:dyDescent="0.2">
      <c r="A14" s="30">
        <v>3.05</v>
      </c>
      <c r="B14" s="51" t="str">
        <v>1. The following eucalypts are considered principal weeds
in Australia (principal weed in this context is ranked
according to the importance of the weed and is usually
referring to about the five most troublesome species for
the crop): E. cambageana, E. ferruginea, E. gracilis, E.
marginata, E. miniata, E. pilularis, E. populnea, E.
tetradonta.</v>
      </c>
      <c r="C14" s="53" t="str">
        <v>1. Holm, L. et al. A Geographical Atlas of World Weeds.
John Wiley and Sons, New York. 1979.</v>
      </c>
    </row>
    <row r="15" spans="1:3" x14ac:dyDescent="0.2">
      <c r="A15" s="30">
        <v>4.01</v>
      </c>
      <c r="B15" s="50" t="str">
        <v>No evidence</v>
      </c>
      <c r="C15" s="55">
        <v>0</v>
      </c>
    </row>
    <row r="16" spans="1:3" ht="192" x14ac:dyDescent="0.2">
      <c r="A16" s="30">
        <v>4.0199999999999996</v>
      </c>
      <c r="B16" s="51" t="str">
        <v>1. It is likely that most Eucalypts are allelopathic-having the
potential to suppress understory plants through chemical
inhibitors that leach into the soil. 2. There are many
reports in global literature of toxic inhibition of germination
and growth of other plant species (allelopathic effects),
which inhibits the growth of an understory. 3. Concerns
expressed about suppression of ground vegetation due to
possible allelopathic effects. Allelopathic effects are widely
reported and these reports are largely based on laboratory
bioassays. If not chemical inhibition then at least
accumulation of dead material of the floor of eucalypt
plantations hinders regeneration of native species.</v>
      </c>
      <c r="C16" s="51" t="str">
        <v>1. Anonymous. 2009. "Focus on Eucalypts." SAPIA NEWS
No. 12 . ARC-Plant Protection Research Institute, South
Africa. 2. Anonymous. October 2010. Scotland, Forestry
Commission. Interim Guidance on the Grant Aiding and
Planting of Eucalypts in Scotland. Accessed: 18 January
2012. 3. Rejmánek, M. &amp; D.M. Richardson. 2011. Eucalypts
(203-209). In D. Simberloff &amp; M. Rejmánek, eds.
Encyclopedia of Biological Invasions . Berkeley: University of
California Press.</v>
      </c>
    </row>
    <row r="17" spans="1:3" ht="16" x14ac:dyDescent="0.2">
      <c r="A17" s="30">
        <v>4.03</v>
      </c>
      <c r="B17" s="51" t="str">
        <v>No evidence</v>
      </c>
      <c r="C17" s="51">
        <v>0</v>
      </c>
    </row>
    <row r="18" spans="1:3" ht="144" x14ac:dyDescent="0.2">
      <c r="A18" s="30">
        <v>4.04</v>
      </c>
      <c r="B18" s="51" t="str">
        <v>Cattle shown to graze on bark (1)</v>
      </c>
      <c r="C18" s="51" t="str">
        <v xml:space="preserve">[1] Nicodemo, Maria &amp; Porfírio-da-Silva, Vanderley. (2019). Bark stripping by cattle in silvopastoral systems. Agroforestry Systems. 10.1007/s10457-018-0185-y. </v>
      </c>
    </row>
    <row r="19" spans="1:3" ht="48" x14ac:dyDescent="0.2">
      <c r="A19" s="30">
        <v>4.05</v>
      </c>
      <c r="B19" s="51" t="str">
        <v>Eucalyptus is noted to be toxic to dogs when ingested (1). Eucalyptus also noted as being toxic (2) However, not enough information found on specific taxon. Answered UNKNOWN</v>
      </c>
      <c r="C19" s="51" t="str">
        <v>(1) https://gsvs.org/blog/dogs-eucalyptus-toxicity-warning-signs/ (2) https://plants.ces.ncsu.edu/plants/eucalyptus/</v>
      </c>
    </row>
    <row r="20" spans="1:3" ht="64" x14ac:dyDescent="0.2">
      <c r="A20" s="30">
        <v>4.0599999999999996</v>
      </c>
      <c r="B20" s="51" t="str">
        <v>1. "Most exotic plantations of the species are as yet free of
any serious pests and diseases. In Brazil the fungus
Diaportha cubensis attacks the species, and termites will
attack the young trees." 2. "E. grandis is not often attacked
and then only lightly."; "Numbers 16 and 17 - Nieuw
Nickerie and Alleppey - may give excellent initial growth,
but there is a severe risk of epidemic fungal pathogens.";
"In Suriname a serious disease, the fungus Diaporthe
cubensis , has caused stem cankers and deaths in plantings
of E. grandis and E. saligna . The fungus was identified as
Endothia havanensis . In Brazil in the wetter areas E.
grandis is classed as moderately susceptible to the fungus
Diaporthe cubensis , which causes a canker disease...In
Kerala the fungus Corticium salmonicolor has caused severe
losses in low altitude plantations with uniformly high
temperatures and high rainfall." 3. "The wood being
resistant to borers". Evidence suggests taxon can occasionally be host to recognised pests.</v>
      </c>
      <c r="C20" s="51" t="str">
        <v>1. National Academy of Sciences (1980) Firewood Crops:
Shrub and Tree Species for Energy Production. Washington,
D.C. 2. Food and Agriculture Organization of the United
Nations (1979) Eucalypts for Planting. Rome. 3. George, AS,
ed. (1980) Flora of Australia. Vol. 19, Myrtaceae-
Eucalyptus, Angophora . Australian Government Publishing
Service, Canberra.</v>
      </c>
    </row>
    <row r="21" spans="1:3" ht="48" x14ac:dyDescent="0.2">
      <c r="A21" s="30">
        <v>4.07</v>
      </c>
      <c r="B21" s="51" t="str">
        <v>Possible, but not enough information found on taxon. Eucalyptus oil is known to be poisonous (1)</v>
      </c>
      <c r="C21" s="51" t="str">
        <v>[1] https://www.rch.org.au/clinicalguide/guideline_index/Eucalyptus_Oil_Poisoning/</v>
      </c>
    </row>
    <row r="22" spans="1:3" ht="144" x14ac:dyDescent="0.2">
      <c r="A22" s="30">
        <v>4.08</v>
      </c>
      <c r="B22" s="51" t="str">
        <v>1. "E. grandis ...is very sensitive to fire." 2. Leaves of eucalypts are relatively slow to breakdown and
have a high volatile oil content, which contributes to the
severity of fire events in their native Australia. 3.
Accumulated litter in dense stands of eucalypt stands are
extremely flammable.</v>
      </c>
      <c r="C22" s="53" t="str">
        <v>1. "E. grandis ...is very sensitive to fire." 2.  Anonymous. October 2010. Scotland, Forestry
Commission. Interim Guidance on the Grant Aiding and
Planting of Eucalypts in Scotland. Accessed: 18 January
2012.
http://www.forestry.gov.uk/pdf/InterimEucalyptusGuidanc
e.pdf/$FILE/InterimEucalyptusGuidance.pdf. 3. Rejmánek,
M. &amp; D.M. Richardson. 2011. Eucalypts (203-209). In D.
Simberloff &amp; M. Rejmánek, eds. Encyclopedia of Biological
Invasions . Berkeley: University of California Press.</v>
      </c>
    </row>
    <row r="23" spans="1:3" ht="128" x14ac:dyDescent="0.2">
      <c r="A23" s="30">
        <v>4.09</v>
      </c>
      <c r="B23" s="51" t="str">
        <v>1. Eucalyptus gunnii need full sun to partial shade when
young and full sun when in adult form. 2. Shade-tolerant
sub-canopy species are not known.</v>
      </c>
      <c r="C23" s="51" t="str">
        <v>1. Lemke, C. University of Oklahoma Department of Botany
&amp; Microbiology. Cal's Plant of the Week. Featured January
26-February 1, 2007. Accessed: 18 January 2012.
http://www.plantoftheweek.org/week393.shtml. 2.
Rejmánek, M. &amp; D.M. Richardson. 2011. Eucalypts (203-
209). In D. Simberloff &amp; M. Rejmánek, eds. Encyclopedia of
Biological Invasions . Berkeley: University of California
Press.</v>
      </c>
    </row>
    <row r="24" spans="1:3" ht="48" x14ac:dyDescent="0.2">
      <c r="A24" s="30">
        <v>4.0999999999999996</v>
      </c>
      <c r="B24" s="51" t="str">
        <v>1. "Performs best on deep, well-drained, fertile loam or clay-
loam soils, in natural conditions". 2. "Eucalyptus grandis is
a fast-growing tree, adapted to a wide range of soil types.";
"E. grandis prefers moist, well-drained soils derived from a
variety of parent materials such as shales, slates,
sandstones, some granite, and occasionally basalt." 3. "E.
grandis needs a deep free-draining soil, and does best on
fertile loam or clay-loam soils, but will also perform well on
the lighter sandy soils, provided these are of adequate
depth. On fertile soils a depth of 1 m may be suficient but
on the less fertile sandy soils in Zambia a depth of 2 m is
considered desirable. In Uruguay excellent growth has
been obtained on deep sandy soils near the River Uruguay
where soil/moisture relations are excellent."</v>
      </c>
      <c r="C24" s="51" t="str">
        <v>1. Soerianegara, I, Lemmens, RHMJ, eds. (1994) Plant
Resources of South-East Asia. No 5. Timber Trees: Major
Commercial Timbers. Bogor, Indonesia.. 2. National
Academy of Sciences (1980) Firewood Crops: Shrub and
Tree Species for Energy Production. Washington, D.C. 3.
Food and Agriculture Organization of the United Nations.
(1979) Eucalypts for Planting. Rome.</v>
      </c>
    </row>
    <row r="25" spans="1:3" ht="16" x14ac:dyDescent="0.2">
      <c r="A25" s="30">
        <v>4.1100000000000003</v>
      </c>
      <c r="B25" s="51" t="str">
        <v>No evidence</v>
      </c>
      <c r="C25" s="51">
        <v>0</v>
      </c>
    </row>
    <row r="26" spans="1:3" ht="16" x14ac:dyDescent="0.2">
      <c r="A26" s="30">
        <v>4.12</v>
      </c>
      <c r="B26" s="51" t="str">
        <v>No evidence</v>
      </c>
      <c r="C26" s="51">
        <v>0</v>
      </c>
    </row>
    <row r="27" spans="1:3" ht="16" x14ac:dyDescent="0.2">
      <c r="A27" s="30">
        <v>5.01</v>
      </c>
      <c r="B27" s="51" t="str">
        <v>No evidence</v>
      </c>
      <c r="C27" s="51">
        <v>0</v>
      </c>
    </row>
    <row r="28" spans="1:3" ht="16" x14ac:dyDescent="0.2">
      <c r="A28" s="30">
        <v>5.0199999999999996</v>
      </c>
      <c r="B28" s="51" t="str">
        <v>Not of the Poaceae family</v>
      </c>
      <c r="C28" s="51">
        <v>0</v>
      </c>
    </row>
    <row r="29" spans="1:3" ht="16" x14ac:dyDescent="0.2">
      <c r="A29" s="30">
        <v>5.03</v>
      </c>
      <c r="B29" s="51" t="str">
        <v>No evidence</v>
      </c>
      <c r="C29" s="51">
        <v>0</v>
      </c>
    </row>
    <row r="30" spans="1:3" ht="16" x14ac:dyDescent="0.2">
      <c r="A30" s="30">
        <v>5.04</v>
      </c>
      <c r="B30" s="51" t="str">
        <v>No evidence</v>
      </c>
      <c r="C30" s="51">
        <v>0</v>
      </c>
    </row>
    <row r="31" spans="1:3" x14ac:dyDescent="0.2">
      <c r="A31" s="30">
        <v>6.01</v>
      </c>
      <c r="B31" s="50" t="str">
        <v>No evidence</v>
      </c>
      <c r="C31" s="51">
        <v>0</v>
      </c>
    </row>
    <row r="32" spans="1:3" ht="96" x14ac:dyDescent="0.2">
      <c r="A32" s="30">
        <v>6.02</v>
      </c>
      <c r="B32" s="51" t="str">
        <v>1. "Propagated by Seed: Yes". 2. "Propagation: Seed". 3.
"Eucalypts can be propagated easily from seed and
sometimes from cuttings. Seeds germinate in 4-20 days.
Seedlings are best raised in trays filled with sterile, fine,
loamy sand." 4. Viable seeds per gram: 632."</v>
      </c>
      <c r="C32" s="51" t="str">
        <v>1. USDA, NRCS. 2012. The PLANTS Database
(http://plants.usda.gov, 2 July 2012). National Plant Data
Team, Greensboro, NC 27401-4901 USA. 2. PIER.
http://www.hear.org/Pier/species/eucalyptus_grandis.html
. Accessed June 3, 2008. 3. Soerianegara, I, Lemmens,
RHMJ, eds. (1994) Plant Resources of South-East Asia. No 5.
Timber Trees: Major Commercial Timbers. Bogor,
Indonesia. 4. Food and Agriculture Organization of the
United Nations (1979) Eucalypts for Planting. Rome.</v>
      </c>
    </row>
    <row r="33" spans="1:3" ht="96" x14ac:dyDescent="0.2">
      <c r="A33" s="30">
        <v>6.03</v>
      </c>
      <c r="B33" s="51" t="str">
        <v>1. "A natural hybrid between E. grandis and E. robusta ,
known as E. grandis var. grandiflora". 2. "E. grandis [is]
likely to hybridize with close relatives in the subgenus
Symphyomyrtus which occur over the same latitudes and
are in adjacent localities."; "Some hybridization between E.
grandis and E. saligna probably takes place from time to
time. Another hybrid...is that between E. grandis and E.
tereticornis ." 3. "It appears that most of the stands of E.
grandis/salinga in southern Africa are of hybrid origin,
though closer to the former." 4. "This species and its
hybrids with Eucalyptus salinga are commonly planted in
Zimbabwe." 5. Hybridizes with E. camaldulensis and E.
tereticornis.</v>
      </c>
      <c r="C33" s="51" t="str">
        <v>1. National Academy of Sciences (1980) Firewood Crops:
Shrub and Tree Species for Energy Production. Washington,
D.C. 2. Food and Agriculture Organization of the United
Nations (1979) Eucalypts for Planting. Rome. 3. Flora
Zambesiaca
(http://apps.kew.org/efloras/namedetail.do?flora=fz&amp;taxo
n=3494&amp;nameid=8420). 4. Flora of Zimbabwe: Species
Information: Eucalyptus grandis . URL:
http://www.zimbabweflora.co.zw/speciesdata/species.php
?species_id=142450. Accessed July 15, 2008. 5.
Anonymous. 2009. "Focus on Eucalypts." SAPIA NEWS No.
12 . ARC-Plant Protection Research Institute, South Africa.</v>
      </c>
    </row>
    <row r="34" spans="1:3" ht="176" x14ac:dyDescent="0.2">
      <c r="A34" s="30">
        <v>6.04</v>
      </c>
      <c r="B34" s="51" t="str">
        <v>1. "Germination [in seedling seed orchards] is lower than
that of commercial plantations. This may be due to an
increased degree of selfing. In one test selfing varied from
10 percent to 33 percent under seed orchard conditions
during the main flowering season; selfing results in
decreased seed yield (20 percent of outcrossing) and a
reduction of 8-49 percent in growth rate of surviving
seeldling, as well as an increase in the number of abnormal
seedlings." 2. "Monoecious with slight protandry, has a
stigma receptive two to three days after anthesis. This
mechanism, which largely prevents self-pollination at the
flower level, is not efficient at the tree level due to
asynchronous flowering along branches." 3. "The aim of
the present study was to examine the breeding systems
of...E. grandis , by using...controlled self- and cross-
pollinations."; "No evidence of self-incompatibility was
found at the stage of pollen adhesion and germination in
the stigmatic exudate."; However, "Late-acting self-
incompatibility in...E. grandis also seems likely on account
of the low number of seeds set following self-pollination
relative to the number of self-pollen tubes".</v>
      </c>
      <c r="C34" s="51" t="str">
        <v>1. Food and Agriculture Organization of the United Nations
(1979) Eucalypts for Planting. Rome. 2. Chaix, G, et al.
(2007) Are phenological observations sufficient to estimate
the quality of seed crops from a Eucalyptus grandis open-
pollinated seed orchard? Consequences for seed
collections. New Forests 33 (1): 41-52. 3. Horsley, TN,
Johnson, SD (2007) Is Eucalyptus cryptically self-
incompatible? Annals of Botany 100 (6): 1373-1378.</v>
      </c>
    </row>
    <row r="35" spans="1:3" ht="96" x14ac:dyDescent="0.2">
      <c r="A35" s="30">
        <v>6.05</v>
      </c>
      <c r="B35" s="51" t="str">
        <v>1. "Insect pollinated Eucalyptus do not express specificity
regarding the pollinating insects."</v>
      </c>
      <c r="C35" s="51" t="str">
        <v>1. Chaix, G, et al. (2007) Are phenological observations
sufficient to estimate the quality of seed crops from a
Eucalyptus grandis open-pollinated seed orchard?
Consequences for seed collections. New Forests 33 (1): 41-
52.</v>
      </c>
    </row>
    <row r="36" spans="1:3" ht="144" x14ac:dyDescent="0.2">
      <c r="A36" s="30">
        <v>6.06</v>
      </c>
      <c r="B36" s="51" t="str">
        <v>1. "Resprout ability: Yes"; "Propagated by Bare Root: Yes";
"Propagated by Bulb: No"; "Propagated by Corm: No";
"Propagated by Cuttings: No"; "Propagated by Sprigs: No";
"Propagated by Tubers: No"; "Vegetative Spread Rate:
None".</v>
      </c>
      <c r="C36" s="51" t="str">
        <v>1. Rockwood p 8; USDA, NRCS. 2012. The PLANTS Database
(http://plants.usda.gov, 2 July 2012). National Plant Data
Team, Greensboro, NC 27401-4901 USA.</v>
      </c>
    </row>
    <row r="37" spans="1:3" ht="96" x14ac:dyDescent="0.2">
      <c r="A37" s="30">
        <v>6.07</v>
      </c>
      <c r="B37" s="51" t="str">
        <v>1. "Reproductive behaviour: E. grandis typically flowers
within 2-3 years after seed germination." 2. "It flowers and
seeds early, normally after 4 or 5 years." 3. "Eucalyptus
grandis is considered to be sexually mature before age 10
years."</v>
      </c>
      <c r="C37" s="51" t="str">
        <v>1. Hodgson, L.M. 1976a. Some aspects of flowering and
reproductive behaviour in Eucalyptus grandis (Hill) Maiden
at J.D.M. Keet Forest Research Station (formerly
Zomerkomst Forest Research Station). 1. Flowering,
controlled pollination methods, pollination and receptivity.
South African Forestry Journal 97: 18-28. 2. Food and
Agriculture Organization of the United Nations (1979)
Eucalypts for Planting. Rome. 3. Chaix, G, et al. (2007) Are
phenological observations sufficient to estimate the quality
of seed crops from a Eucalyptus grandis open-pollinated
seed orchard? Consequences for seed collections. New
Forests 33 (1): 41-52. [Note: In Brazil, E. grandis can flower
at 6-10 months of age, but no information on seed set is
provided. Zobel, B.J., G. van Wyk, P. Stahl. 1987. Growing
Exotic Forests. Wiley Interscience, New York.]</v>
      </c>
    </row>
    <row r="38" spans="1:3" ht="16" x14ac:dyDescent="0.2">
      <c r="A38" s="30">
        <v>7.01</v>
      </c>
      <c r="B38" s="51" t="str">
        <v>Possesses small seeds. Possible, but not enough information found. Ansered UNKNOWN</v>
      </c>
      <c r="C38" s="51">
        <v>0</v>
      </c>
    </row>
    <row r="39" spans="1:3" ht="96" x14ac:dyDescent="0.2">
      <c r="A39" s="30">
        <v>7.02</v>
      </c>
      <c r="B39" s="51" t="str">
        <v>1. "Cultivated for: Timber, shelter, shade, firewood; honey
source." 2. "It is an important plantation tree in the tropics
and subtropics." 3. "The tree grown in African and Brazilian
plantations has been selected from several generations of
cultivated crops and is markedly superior to wild types in
yild and stem straightness."; "The species is widely
cultivated in South America, the East African highlands, and
South Africa as well as in numerous small plantings in other
countries. It is so important in Brazil that huge plantations
are being established with an annualplanting program on
the order of 100,000 ha." 4. "Prospects for planting.
Already widely planted and plantations are being rapidly
extended"; "E. grandis ...[has] been grown in very successful
industrial plantations in Brazil, South Africa and India." 5.
"In Madagascar, fast-growing eucalypt plantations were
established, via the intoduction of Eucalyptus grandis
genetic resources as an exotic species." 6. "A suitable tree
for ornamental and broadscale plantings."</v>
      </c>
      <c r="C39" s="51" t="str">
        <v>1. Henderson, L (2001) Alien Weeds and Invasive Plants.
Agricultural Research Council. 2. Soerianegara, I, Lemmens,
RHMJ, eds. (1994) Plant Resources of South-East Asia. No 5.
Timber Trees: Major Commercial Timbers. Bogor,
Indonesia. 3. National Academy of Sciences. (1980)
Firewood Crops: Shrub and Tree Species for Energy
Production. Washington, D.C. 4. Food and Agriculture
Organization of the United Nations (1979) Eucalypts for
Planting. Rome. 5. Chaix, G, et al. (2007) Are phenological
observations sufficient to estimate the quality of seed crops
from a Eucalyptus grandis open-pollinated seed orchard?
Consequences for seed collections. New Forests 33 (1): 41-
52. 6. Podberscek, M (1991) Field Guide to the Eucalypts of
the Gympie, Imbil and Maryborough Forestry Districts.
Technical Paper. No. 48. Queensland Forest Service.</v>
      </c>
    </row>
    <row r="40" spans="1:3" ht="28" x14ac:dyDescent="0.2">
      <c r="A40" s="30">
        <v>7.03</v>
      </c>
      <c r="B40" s="50" t="str">
        <v>Possesses small seeds. Possible, but not enough information found. Ansered UNKNOWN</v>
      </c>
      <c r="C40" s="51">
        <v>0</v>
      </c>
    </row>
    <row r="41" spans="1:3" ht="80" x14ac:dyDescent="0.2">
      <c r="A41" s="30">
        <v>7.04</v>
      </c>
      <c r="B41" s="51" t="str">
        <v>"Although Eucalyptus seeds is very light and small, it is not adapted to wind dispersal…" (1). Eucalyptus seeds in general can potentially be dispersed by wind, but only along limited distances (&lt;53 meters) (2)</v>
      </c>
      <c r="C41" s="51" t="str">
        <v>[1] https://www.aphis.usda.gov/sites/default/files/08_011116rm_ea.pdf [2] Booth, T. H. (2017). Going nowhere fast: a review of seed dispersal in eucalypts. Australian Journal of Botany, 65(5), 401-410.</v>
      </c>
    </row>
    <row r="42" spans="1:3" ht="16" x14ac:dyDescent="0.2">
      <c r="A42" s="30">
        <v>7.05</v>
      </c>
      <c r="B42" s="51" t="str">
        <v>No information found regarding potential of taxon  for seeds to float. However, Eucalyptus is noted to potentially disperse long distances by running water (1)</v>
      </c>
      <c r="C42" s="51" t="str">
        <v>1. Rejmánek, M. &amp; D.M. Richardson. 2011.
Eucalypts (203-209). In D. Simberloff &amp; M. Rejmánek, eds.
Encyclopedia of Biological Invasions . Berkeley: University of
California Press.</v>
      </c>
    </row>
    <row r="43" spans="1:3" ht="64" x14ac:dyDescent="0.2">
      <c r="A43" s="30">
        <v>7.06</v>
      </c>
      <c r="B43" s="51" t="str">
        <v xml:space="preserve">1. Dispersal in animal droppings does not occur, although
many birds eat eucalypt seed, because the seed does not
survive passage through the alimentary canal of mammals
and birds (Joseph 1986). </v>
      </c>
      <c r="C43" s="51" t="str">
        <v>1. Southern, S.G. et al. 2004. Review of gene movement by
bats and birds and its potential significance for eucalypt
plantation forestry. Australian Forestry , 67(1): 44-53.</v>
      </c>
    </row>
    <row r="44" spans="1:3" ht="16" x14ac:dyDescent="0.2">
      <c r="A44" s="30">
        <v>7.07</v>
      </c>
      <c r="B44" s="51" t="str">
        <v>Possible as seeds are small. No direct information found</v>
      </c>
      <c r="C44" s="51">
        <v>0</v>
      </c>
    </row>
    <row r="45" spans="1:3" ht="96" x14ac:dyDescent="0.2">
      <c r="A45" s="30">
        <v>7.08</v>
      </c>
      <c r="B45" s="50" t="str">
        <v>Not enough information found on the taxon. However, eucalyptus in general are not noted to be dispersed zoochorically (1) (2)</v>
      </c>
      <c r="C45" s="51" t="str">
        <v>[1] Booth, T. H. (2017). Going nowhere fast: a review of seed dispersal in eucalypts. Australian Journal of Botany, 65(5), 401-410. [2]  Southern, S.G. et al. 2004. Review of gene movement by
bats and birds and its potential significance for eucalypt
plantation forestry. Australian Forestry , 67(1): 44-53.</v>
      </c>
    </row>
    <row r="46" spans="1:3" ht="28" x14ac:dyDescent="0.2">
      <c r="A46" s="30">
        <v>8.01</v>
      </c>
      <c r="B46" s="50" t="str">
        <v>1. "The species produces an average of 6700 seeds per 10
grams (ATSC 2001), but the slow release of seeds from
capsules means that seed rain is likely to be less than 1000
seeds/m2/year." 2. Number of seeds is noted to be up to 650,000 per kg. Possible that this is enough to be classified as a prolific seed producer, but not enough supporting evidence found.</v>
      </c>
      <c r="C46" s="51" t="str">
        <v>1. Virtue, J.G. and Melland, R.L. 2003. The Environmental
Weed Risk of Revegetation and Forestry Plants. Report
DWLBC 2003-02. Animal and Plant Control Commission/The
Department of Water, Land and Biodiversity Conservation
&amp; Cooperative Research Centre for Australian Weed
Management. South Africa. 2. https://www.cabidigitallibrary.org/doi/full/10.1079/cabicompendium.22683</v>
      </c>
    </row>
    <row r="47" spans="1:3" ht="64" x14ac:dyDescent="0.2">
      <c r="A47" s="30">
        <v>8.02</v>
      </c>
      <c r="B47" s="51" t="str">
        <v>1. Lacks recalcitrant seeds and germination time is 14-29
days. 2. Seed of Eucalyptus species examined in this study
do not have dormancy barriers to prevent seed
germination. Seed viability and storage in the soil is less
than one year. 3. Eucalypt
seeds do not have dormancy (seed storage in soil last less
than a year).</v>
      </c>
      <c r="C47" s="51" t="str">
        <v>1. Friday, J.B. 2000. Seed Technology for Forestry in Hawaii.
Resource Management RM-4. College of Tropical
Agriculture and Human Resources (CTAHR), University of
Hawaii at Manoa. Honolulu, Hawaii. URL:
http://www2.ctahr.hawaii.edu/oc/freepubs/pdf/RM-4.pdf.
Accessed November 7, 2008. 2. Gill, A.M. 1997.
Eucalyptus and Fires: Interdependent or Independent. In:
Eucalyptus Ecology: Individuals to Ecosystems. Williams J.E.
and Woinarski, J. (eds.) pp. 151-167. NEW INFO FOR
REASSESSMENT: 3. Rejmánek, M. &amp; D.M. Richardson. 2011.
Eucalypts (203-209). In D. Simberloff &amp; M. Rejmánek, eds.
Encyclopedia of Biological Invasions . Berkeley: University of
California Press.</v>
      </c>
    </row>
    <row r="48" spans="1:3" ht="64" x14ac:dyDescent="0.2">
      <c r="A48" s="30">
        <v>8.0299999999999994</v>
      </c>
      <c r="B48" s="51" t="str">
        <v>1. "Glyphosate, a systemic herbicide, resulted in the death of
the coppice regrowth following translocation of the active
ingredient without negatively affecting the performance of
the remaining coppice stems."</v>
      </c>
      <c r="C48" s="51" t="str">
        <v>1. Little, K, du Toit, B (2002) Management of Eucalyptus
grandis Coppice Regeneration of Seedling Parent Stock in
Zululand, South Africa. Institute for Commercial Forestry
Research (Scottsville, Pietermaritzburg, South Africa). 2.
Virtue, J.G. and Melland, R.L. 2003. The Environmental
Weed Risk of Revegetation and Forestry Plants. Report
DWLBC 2003-02. Animal and Plant Control Commission/The
Department of Water, Land and Biodiversity Conservation
&amp; Cooperative Research Centre for Australian Weed
Management. South Africa.</v>
      </c>
    </row>
    <row r="49" spans="1:3" x14ac:dyDescent="0.2">
      <c r="A49" s="30">
        <v>8.0399999999999991</v>
      </c>
      <c r="B49" s="51" t="str">
        <v>1. "Other species such as...E. grandis …coppice well." 2. "It
is common practice to regenerate E. grandis forests by
coppice from the stumps. Most of them will shoot within 3
months." 3. "It coppices freely when young".</v>
      </c>
      <c r="C49" s="51" t="str">
        <v>1. Soerianegara, I, Lemmens, RHMJ, eds. (1994) Plant
Resources of South-East Asia. No 5. Timber Trees: Major
Commercial Timbers. Bogor, Indonesia. 2. National
Academy of Sciences (1980) Firewood Crops: Shrub and
Tree Species for Energy Production. Washington, D.C. 3.
Food and Agriculture Organization of the United Nations
(1979) Eucalypts for Planting. Rome.</v>
      </c>
    </row>
    <row r="50" spans="1:3" x14ac:dyDescent="0.2">
      <c r="A50" s="30">
        <v>8.0500000000000007</v>
      </c>
      <c r="B50" s="50" t="str">
        <v xml:space="preserve">Not enough information found. </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baseColWidth="10" defaultColWidth="8.83203125" defaultRowHeight="15" x14ac:dyDescent="0.2"/>
  <cols>
    <col min="1" max="1" width="7.1640625" customWidth="1"/>
    <col min="2" max="2" width="64.5" customWidth="1"/>
  </cols>
  <sheetData>
    <row r="1" spans="1:4" ht="109.5" customHeight="1" x14ac:dyDescent="0.2">
      <c r="A1" s="152" t="str">
        <f>'WRA Worksheet'!F1</f>
        <v>Assessment date: November 24, 2025  Prepared by Seokmin Kim</v>
      </c>
      <c r="B1" s="153"/>
      <c r="C1" s="153"/>
      <c r="D1" s="98" t="s">
        <v>105</v>
      </c>
    </row>
    <row r="2" spans="1:4" ht="19" x14ac:dyDescent="0.2">
      <c r="A2" s="149" t="s">
        <v>106</v>
      </c>
      <c r="B2" s="150"/>
      <c r="C2" s="73" t="s">
        <v>3</v>
      </c>
      <c r="D2" s="73" t="s">
        <v>4</v>
      </c>
    </row>
    <row r="3" spans="1:4" ht="16" x14ac:dyDescent="0.2">
      <c r="A3" s="74">
        <v>1.01</v>
      </c>
      <c r="B3" s="75" t="s">
        <v>8</v>
      </c>
      <c r="C3" s="76" t="str">
        <f>'WRA Worksheet'!C3</f>
        <v>n</v>
      </c>
      <c r="D3" s="82">
        <f>'WRA Worksheet'!D3</f>
        <v>0</v>
      </c>
    </row>
    <row r="4" spans="1:4" ht="16" x14ac:dyDescent="0.2">
      <c r="A4" s="74">
        <v>1.02</v>
      </c>
      <c r="B4" s="75" t="s">
        <v>9</v>
      </c>
      <c r="C4" s="76">
        <f>'WRA Worksheet'!C4</f>
        <v>0</v>
      </c>
      <c r="D4" s="82" t="str">
        <f>'WRA Worksheet'!D4</f>
        <v xml:space="preserve"> </v>
      </c>
    </row>
    <row r="5" spans="1:4" ht="16" x14ac:dyDescent="0.2">
      <c r="A5" s="74">
        <v>1.03</v>
      </c>
      <c r="B5" s="75" t="s">
        <v>10</v>
      </c>
      <c r="C5" s="76">
        <f>'WRA Worksheet'!C5</f>
        <v>0</v>
      </c>
      <c r="D5" s="82" t="str">
        <f>'WRA Worksheet'!D5</f>
        <v xml:space="preserve"> </v>
      </c>
    </row>
    <row r="6" spans="1:4" ht="52" x14ac:dyDescent="0.2">
      <c r="A6" s="74">
        <v>2.0099999999999998</v>
      </c>
      <c r="B6" s="77" t="s">
        <v>107</v>
      </c>
      <c r="C6" s="76">
        <f>'WRA Worksheet'!C6</f>
        <v>3</v>
      </c>
      <c r="D6" s="83"/>
    </row>
    <row r="7" spans="1:4" ht="16" x14ac:dyDescent="0.2">
      <c r="A7" s="74">
        <v>2.02</v>
      </c>
      <c r="B7" s="75" t="s">
        <v>108</v>
      </c>
      <c r="C7" s="76">
        <f>'WRA Worksheet'!C7</f>
        <v>3</v>
      </c>
      <c r="D7" s="83"/>
    </row>
    <row r="8" spans="1:4" ht="16" x14ac:dyDescent="0.2">
      <c r="A8" s="74">
        <v>2.0299999999999998</v>
      </c>
      <c r="B8" s="75" t="s">
        <v>13</v>
      </c>
      <c r="C8" s="76" t="str">
        <f>'WRA Worksheet'!C8</f>
        <v>n</v>
      </c>
      <c r="D8" s="82">
        <f>'WRA Worksheet'!D8</f>
        <v>0</v>
      </c>
    </row>
    <row r="9" spans="1:4" ht="52" x14ac:dyDescent="0.2">
      <c r="A9" s="74">
        <v>2.04</v>
      </c>
      <c r="B9" s="78" t="s">
        <v>14</v>
      </c>
      <c r="C9" s="76" t="str">
        <f>'WRA Worksheet'!C9</f>
        <v>y</v>
      </c>
      <c r="D9" s="82">
        <f>'WRA Worksheet'!D9</f>
        <v>1</v>
      </c>
    </row>
    <row r="10" spans="1:4" ht="32" x14ac:dyDescent="0.2">
      <c r="A10" s="74">
        <v>2.0499999999999998</v>
      </c>
      <c r="B10" s="75" t="s">
        <v>15</v>
      </c>
      <c r="C10" s="79" t="str">
        <f>'WRA Worksheet'!C10</f>
        <v>y</v>
      </c>
      <c r="D10" s="83"/>
    </row>
    <row r="11" spans="1:4" ht="16" x14ac:dyDescent="0.2">
      <c r="A11" s="74">
        <v>3.01</v>
      </c>
      <c r="B11" s="75" t="s">
        <v>16</v>
      </c>
      <c r="C11" s="76" t="str">
        <f>'WRA Worksheet'!C11</f>
        <v>y</v>
      </c>
      <c r="D11" s="82">
        <f>'WRA Worksheet'!D11</f>
        <v>2</v>
      </c>
    </row>
    <row r="12" spans="1:4" ht="16" x14ac:dyDescent="0.2">
      <c r="A12" s="74">
        <v>3.02</v>
      </c>
      <c r="B12" s="75" t="s">
        <v>17</v>
      </c>
      <c r="C12" s="76" t="str">
        <f>'WRA Worksheet'!C12</f>
        <v>?</v>
      </c>
      <c r="D12" s="82" t="str">
        <f>'WRA Worksheet'!D12</f>
        <v/>
      </c>
    </row>
    <row r="13" spans="1:4" ht="16" x14ac:dyDescent="0.2">
      <c r="A13" s="74">
        <v>3.03</v>
      </c>
      <c r="B13" s="75" t="s">
        <v>18</v>
      </c>
      <c r="C13" s="76" t="str">
        <f>'WRA Worksheet'!C13</f>
        <v>y</v>
      </c>
      <c r="D13" s="82">
        <f>'WRA Worksheet'!D13</f>
        <v>4</v>
      </c>
    </row>
    <row r="14" spans="1:4" ht="16" x14ac:dyDescent="0.2">
      <c r="A14" s="74">
        <v>3.04</v>
      </c>
      <c r="B14" s="75" t="s">
        <v>19</v>
      </c>
      <c r="C14" s="76" t="str">
        <f>'WRA Worksheet'!C14</f>
        <v>y</v>
      </c>
      <c r="D14" s="82">
        <f>'WRA Worksheet'!D14</f>
        <v>4</v>
      </c>
    </row>
    <row r="15" spans="1:4" ht="16" x14ac:dyDescent="0.2">
      <c r="A15" s="74">
        <v>3.05</v>
      </c>
      <c r="B15" s="75" t="s">
        <v>20</v>
      </c>
      <c r="C15" s="76" t="str">
        <f>'WRA Worksheet'!C15</f>
        <v>y</v>
      </c>
      <c r="D15" s="82">
        <f>'WRA Worksheet'!D15</f>
        <v>2</v>
      </c>
    </row>
    <row r="16" spans="1:4" ht="16" x14ac:dyDescent="0.2">
      <c r="A16" s="74">
        <v>4.01</v>
      </c>
      <c r="B16" s="75" t="s">
        <v>21</v>
      </c>
      <c r="C16" s="76" t="str">
        <f>'WRA Worksheet'!C16</f>
        <v>n</v>
      </c>
      <c r="D16" s="82">
        <f>'WRA Worksheet'!D16</f>
        <v>0</v>
      </c>
    </row>
    <row r="17" spans="1:4" ht="16" x14ac:dyDescent="0.2">
      <c r="A17" s="74">
        <v>4.0199999999999996</v>
      </c>
      <c r="B17" s="75" t="s">
        <v>22</v>
      </c>
      <c r="C17" s="76" t="str">
        <f>'WRA Worksheet'!C17</f>
        <v>?</v>
      </c>
      <c r="D17" s="82" t="str">
        <f>'WRA Worksheet'!D17</f>
        <v xml:space="preserve"> </v>
      </c>
    </row>
    <row r="18" spans="1:4" ht="16" x14ac:dyDescent="0.2">
      <c r="A18" s="74">
        <v>4.03</v>
      </c>
      <c r="B18" s="75" t="s">
        <v>23</v>
      </c>
      <c r="C18" s="76" t="str">
        <f>'WRA Worksheet'!C18</f>
        <v>n</v>
      </c>
      <c r="D18" s="82">
        <f>'WRA Worksheet'!D18</f>
        <v>0</v>
      </c>
    </row>
    <row r="19" spans="1:4" ht="16" x14ac:dyDescent="0.2">
      <c r="A19" s="74">
        <v>4.04</v>
      </c>
      <c r="B19" s="75" t="s">
        <v>24</v>
      </c>
      <c r="C19" s="76" t="str">
        <f>'WRA Worksheet'!C19</f>
        <v>n</v>
      </c>
      <c r="D19" s="82">
        <f>'WRA Worksheet'!D19</f>
        <v>-1</v>
      </c>
    </row>
    <row r="20" spans="1:4" ht="16" x14ac:dyDescent="0.2">
      <c r="A20" s="74">
        <v>4.05</v>
      </c>
      <c r="B20" s="75" t="s">
        <v>25</v>
      </c>
      <c r="C20" s="76" t="str">
        <f>'WRA Worksheet'!C20</f>
        <v>?</v>
      </c>
      <c r="D20" s="82" t="str">
        <f>'WRA Worksheet'!D20</f>
        <v xml:space="preserve"> </v>
      </c>
    </row>
    <row r="21" spans="1:4" ht="16" x14ac:dyDescent="0.2">
      <c r="A21" s="74">
        <v>4.0599999999999996</v>
      </c>
      <c r="B21" s="75" t="s">
        <v>26</v>
      </c>
      <c r="C21" s="76" t="str">
        <f>'WRA Worksheet'!C21</f>
        <v>y</v>
      </c>
      <c r="D21" s="82">
        <f>'WRA Worksheet'!D21</f>
        <v>1</v>
      </c>
    </row>
    <row r="22" spans="1:4" ht="16" x14ac:dyDescent="0.2">
      <c r="A22" s="74">
        <v>4.07</v>
      </c>
      <c r="B22" s="75" t="s">
        <v>27</v>
      </c>
      <c r="C22" s="76" t="str">
        <f>'WRA Worksheet'!C22</f>
        <v>?</v>
      </c>
      <c r="D22" s="82" t="str">
        <f>'WRA Worksheet'!D22</f>
        <v xml:space="preserve"> </v>
      </c>
    </row>
    <row r="23" spans="1:4" ht="16" x14ac:dyDescent="0.2">
      <c r="A23" s="74">
        <v>4.08</v>
      </c>
      <c r="B23" s="75" t="s">
        <v>28</v>
      </c>
      <c r="C23" s="76" t="str">
        <f>'WRA Worksheet'!C23</f>
        <v>y</v>
      </c>
      <c r="D23" s="82">
        <f>'WRA Worksheet'!D23</f>
        <v>1</v>
      </c>
    </row>
    <row r="24" spans="1:4" ht="16" x14ac:dyDescent="0.2">
      <c r="A24" s="74">
        <v>4.09</v>
      </c>
      <c r="B24" s="75" t="s">
        <v>29</v>
      </c>
      <c r="C24" s="76" t="str">
        <f>'WRA Worksheet'!C24</f>
        <v>n</v>
      </c>
      <c r="D24" s="82">
        <f>'WRA Worksheet'!D24</f>
        <v>0</v>
      </c>
    </row>
    <row r="25" spans="1:4" ht="32" x14ac:dyDescent="0.2">
      <c r="A25" s="74">
        <v>4.0999999999999996</v>
      </c>
      <c r="B25" s="80" t="s">
        <v>30</v>
      </c>
      <c r="C25" s="76" t="str">
        <f>'WRA Worksheet'!C25</f>
        <v>n</v>
      </c>
      <c r="D25" s="82">
        <f>'WRA Worksheet'!D25</f>
        <v>0</v>
      </c>
    </row>
    <row r="26" spans="1:4" ht="16" x14ac:dyDescent="0.2">
      <c r="A26" s="74">
        <v>4.1100000000000003</v>
      </c>
      <c r="B26" s="75" t="s">
        <v>31</v>
      </c>
      <c r="C26" s="76" t="str">
        <f>'WRA Worksheet'!C26</f>
        <v>n</v>
      </c>
      <c r="D26" s="82">
        <f>'WRA Worksheet'!D26</f>
        <v>0</v>
      </c>
    </row>
    <row r="27" spans="1:4" ht="16" x14ac:dyDescent="0.2">
      <c r="A27" s="74">
        <v>4.12</v>
      </c>
      <c r="B27" s="75" t="s">
        <v>32</v>
      </c>
      <c r="C27" s="76" t="str">
        <f>'WRA Worksheet'!C27</f>
        <v>n</v>
      </c>
      <c r="D27" s="82">
        <f>'WRA Worksheet'!D27</f>
        <v>0</v>
      </c>
    </row>
    <row r="28" spans="1:4" ht="16" x14ac:dyDescent="0.2">
      <c r="A28" s="74">
        <v>5.01</v>
      </c>
      <c r="B28" s="75" t="s">
        <v>33</v>
      </c>
      <c r="C28" s="76" t="str">
        <f>'WRA Worksheet'!C28</f>
        <v>n</v>
      </c>
      <c r="D28" s="82">
        <f>'WRA Worksheet'!D28</f>
        <v>0</v>
      </c>
    </row>
    <row r="29" spans="1:4" ht="16" x14ac:dyDescent="0.2">
      <c r="A29" s="74">
        <v>5.0199999999999996</v>
      </c>
      <c r="B29" s="75" t="s">
        <v>34</v>
      </c>
      <c r="C29" s="76" t="str">
        <f>'WRA Worksheet'!C29</f>
        <v>n</v>
      </c>
      <c r="D29" s="82">
        <f>'WRA Worksheet'!D29</f>
        <v>0</v>
      </c>
    </row>
    <row r="30" spans="1:4" ht="16" x14ac:dyDescent="0.2">
      <c r="A30" s="74">
        <v>5.03</v>
      </c>
      <c r="B30" s="75" t="s">
        <v>35</v>
      </c>
      <c r="C30" s="76" t="str">
        <f>'WRA Worksheet'!C30</f>
        <v>n</v>
      </c>
      <c r="D30" s="82">
        <f>'WRA Worksheet'!D30</f>
        <v>0</v>
      </c>
    </row>
    <row r="31" spans="1:4" ht="16" x14ac:dyDescent="0.2">
      <c r="A31" s="74">
        <v>5.04</v>
      </c>
      <c r="B31" s="75" t="s">
        <v>36</v>
      </c>
      <c r="C31" s="76" t="str">
        <f>'WRA Worksheet'!C31</f>
        <v>n</v>
      </c>
      <c r="D31" s="82">
        <f>'WRA Worksheet'!D31</f>
        <v>0</v>
      </c>
    </row>
    <row r="32" spans="1:4" ht="16" x14ac:dyDescent="0.2">
      <c r="A32" s="74">
        <v>6.01</v>
      </c>
      <c r="B32" s="75" t="s">
        <v>37</v>
      </c>
      <c r="C32" s="76" t="str">
        <f>'WRA Worksheet'!C32</f>
        <v>n</v>
      </c>
      <c r="D32" s="82">
        <f>'WRA Worksheet'!D32</f>
        <v>0</v>
      </c>
    </row>
    <row r="33" spans="1:4" ht="16" x14ac:dyDescent="0.2">
      <c r="A33" s="74">
        <v>6.02</v>
      </c>
      <c r="B33" s="75" t="s">
        <v>38</v>
      </c>
      <c r="C33" s="76" t="str">
        <f>'WRA Worksheet'!C33</f>
        <v>y</v>
      </c>
      <c r="D33" s="82">
        <f>'WRA Worksheet'!D33</f>
        <v>1</v>
      </c>
    </row>
    <row r="34" spans="1:4" ht="16" x14ac:dyDescent="0.2">
      <c r="A34" s="74">
        <v>6.03</v>
      </c>
      <c r="B34" s="75" t="s">
        <v>39</v>
      </c>
      <c r="C34" s="76" t="str">
        <f>'WRA Worksheet'!C34</f>
        <v>y</v>
      </c>
      <c r="D34" s="82">
        <f>'WRA Worksheet'!D34</f>
        <v>1</v>
      </c>
    </row>
    <row r="35" spans="1:4" ht="16" x14ac:dyDescent="0.2">
      <c r="A35" s="74">
        <v>6.04</v>
      </c>
      <c r="B35" s="75" t="s">
        <v>40</v>
      </c>
      <c r="C35" s="76" t="str">
        <f>'WRA Worksheet'!C35</f>
        <v>y</v>
      </c>
      <c r="D35" s="82">
        <f>'WRA Worksheet'!D35</f>
        <v>1</v>
      </c>
    </row>
    <row r="36" spans="1:4" ht="16" x14ac:dyDescent="0.2">
      <c r="A36" s="74">
        <v>6.05</v>
      </c>
      <c r="B36" s="75" t="s">
        <v>41</v>
      </c>
      <c r="C36" s="76" t="str">
        <f>'WRA Worksheet'!C36</f>
        <v>n</v>
      </c>
      <c r="D36" s="82">
        <f>'WRA Worksheet'!D36</f>
        <v>0</v>
      </c>
    </row>
    <row r="37" spans="1:4" ht="16" x14ac:dyDescent="0.2">
      <c r="A37" s="74">
        <v>6.06</v>
      </c>
      <c r="B37" s="75" t="s">
        <v>42</v>
      </c>
      <c r="C37" s="76" t="str">
        <f>'WRA Worksheet'!C37</f>
        <v>n</v>
      </c>
      <c r="D37" s="82">
        <f>'WRA Worksheet'!D37</f>
        <v>-1</v>
      </c>
    </row>
    <row r="38" spans="1:4" ht="16" x14ac:dyDescent="0.2">
      <c r="A38" s="74">
        <v>6.07</v>
      </c>
      <c r="B38" s="75" t="s">
        <v>43</v>
      </c>
      <c r="C38" s="81" t="str">
        <f>'WRA Worksheet'!C38</f>
        <v>2 or 3</v>
      </c>
      <c r="D38" s="82">
        <f>'WRA Worksheet'!D38</f>
        <v>0</v>
      </c>
    </row>
    <row r="39" spans="1:4" ht="32" x14ac:dyDescent="0.2">
      <c r="A39" s="74">
        <v>7.01</v>
      </c>
      <c r="B39" s="75" t="s">
        <v>44</v>
      </c>
      <c r="C39" s="76" t="str">
        <f>'WRA Worksheet'!C39</f>
        <v>?</v>
      </c>
      <c r="D39" s="82" t="str">
        <f>'WRA Worksheet'!D39</f>
        <v xml:space="preserve"> </v>
      </c>
    </row>
    <row r="40" spans="1:4" ht="16" x14ac:dyDescent="0.2">
      <c r="A40" s="74">
        <v>7.02</v>
      </c>
      <c r="B40" s="75" t="s">
        <v>45</v>
      </c>
      <c r="C40" s="76" t="str">
        <f>'WRA Worksheet'!C40</f>
        <v>y</v>
      </c>
      <c r="D40" s="82">
        <f>'WRA Worksheet'!D40</f>
        <v>1</v>
      </c>
    </row>
    <row r="41" spans="1:4" ht="16" x14ac:dyDescent="0.2">
      <c r="A41" s="74">
        <v>7.03</v>
      </c>
      <c r="B41" s="75" t="s">
        <v>46</v>
      </c>
      <c r="C41" s="76" t="str">
        <f>'WRA Worksheet'!C41</f>
        <v>?</v>
      </c>
      <c r="D41" s="82" t="str">
        <f>'WRA Worksheet'!D41</f>
        <v xml:space="preserve"> </v>
      </c>
    </row>
    <row r="42" spans="1:4" ht="16" x14ac:dyDescent="0.2">
      <c r="A42" s="74">
        <v>7.04</v>
      </c>
      <c r="B42" s="75" t="s">
        <v>47</v>
      </c>
      <c r="C42" s="76" t="str">
        <f>'WRA Worksheet'!C42</f>
        <v>n</v>
      </c>
      <c r="D42" s="82">
        <f>'WRA Worksheet'!D42</f>
        <v>-1</v>
      </c>
    </row>
    <row r="43" spans="1:4" ht="16" x14ac:dyDescent="0.2">
      <c r="A43" s="74">
        <v>7.05</v>
      </c>
      <c r="B43" s="75" t="s">
        <v>48</v>
      </c>
      <c r="C43" s="76" t="str">
        <f>'WRA Worksheet'!C43</f>
        <v>?</v>
      </c>
      <c r="D43" s="82" t="str">
        <f>'WRA Worksheet'!D43</f>
        <v xml:space="preserve"> </v>
      </c>
    </row>
    <row r="44" spans="1:4" ht="16" x14ac:dyDescent="0.2">
      <c r="A44" s="74">
        <v>7.06</v>
      </c>
      <c r="B44" s="75" t="s">
        <v>49</v>
      </c>
      <c r="C44" s="76" t="str">
        <f>'WRA Worksheet'!C44</f>
        <v>n</v>
      </c>
      <c r="D44" s="82">
        <f>'WRA Worksheet'!D44</f>
        <v>-1</v>
      </c>
    </row>
    <row r="45" spans="1:4" ht="16" x14ac:dyDescent="0.2">
      <c r="A45" s="74">
        <v>7.07</v>
      </c>
      <c r="B45" s="75" t="s">
        <v>50</v>
      </c>
      <c r="C45" s="76" t="str">
        <f>'WRA Worksheet'!C45</f>
        <v>?</v>
      </c>
      <c r="D45" s="82" t="str">
        <f>'WRA Worksheet'!D45</f>
        <v xml:space="preserve"> </v>
      </c>
    </row>
    <row r="46" spans="1:4" ht="16" x14ac:dyDescent="0.2">
      <c r="A46" s="74">
        <v>7.08</v>
      </c>
      <c r="B46" s="75" t="s">
        <v>51</v>
      </c>
      <c r="C46" s="76" t="str">
        <f>'WRA Worksheet'!C46</f>
        <v>n</v>
      </c>
      <c r="D46" s="82">
        <f>'WRA Worksheet'!D46</f>
        <v>-1</v>
      </c>
    </row>
    <row r="47" spans="1:4" ht="16" x14ac:dyDescent="0.2">
      <c r="A47" s="74">
        <v>8.01</v>
      </c>
      <c r="B47" s="75" t="s">
        <v>52</v>
      </c>
      <c r="C47" s="76" t="str">
        <f>'WRA Worksheet'!C47</f>
        <v>?</v>
      </c>
      <c r="D47" s="82" t="str">
        <f>'WRA Worksheet'!D47</f>
        <v xml:space="preserve"> </v>
      </c>
    </row>
    <row r="48" spans="1:4" ht="16" x14ac:dyDescent="0.2">
      <c r="A48" s="74">
        <v>8.02</v>
      </c>
      <c r="B48" s="75" t="s">
        <v>53</v>
      </c>
      <c r="C48" s="76">
        <f>'WRA Worksheet'!C48</f>
        <v>0</v>
      </c>
      <c r="D48" s="82" t="str">
        <f>'WRA Worksheet'!D48</f>
        <v xml:space="preserve"> </v>
      </c>
    </row>
    <row r="49" spans="1:4" ht="16" x14ac:dyDescent="0.2">
      <c r="A49" s="74">
        <v>8.0299999999999994</v>
      </c>
      <c r="B49" s="75" t="s">
        <v>54</v>
      </c>
      <c r="C49" s="76" t="str">
        <f>'WRA Worksheet'!C49</f>
        <v>y</v>
      </c>
      <c r="D49" s="82">
        <f>'WRA Worksheet'!D49</f>
        <v>-1</v>
      </c>
    </row>
    <row r="50" spans="1:4" ht="16" x14ac:dyDescent="0.2">
      <c r="A50" s="74">
        <v>8.0399999999999991</v>
      </c>
      <c r="B50" s="75" t="s">
        <v>55</v>
      </c>
      <c r="C50" s="76" t="str">
        <f>'WRA Worksheet'!C50</f>
        <v>y</v>
      </c>
      <c r="D50" s="82">
        <f>'WRA Worksheet'!D50</f>
        <v>1</v>
      </c>
    </row>
    <row r="51" spans="1:4" ht="16" x14ac:dyDescent="0.2">
      <c r="A51" s="74">
        <v>8.0500000000000007</v>
      </c>
      <c r="B51" s="67" t="s">
        <v>56</v>
      </c>
      <c r="C51" s="76" t="str">
        <f>'WRA Worksheet'!C51</f>
        <v>?</v>
      </c>
      <c r="D51" s="82" t="str">
        <f>'WRA Worksheet'!D51</f>
        <v xml:space="preserve"> </v>
      </c>
    </row>
    <row r="52" spans="1:4" ht="16" x14ac:dyDescent="0.2">
      <c r="A52" s="31"/>
      <c r="B52" s="32" t="s">
        <v>57</v>
      </c>
      <c r="C52" s="151">
        <f>'WRA Worksheet'!D53</f>
        <v>14</v>
      </c>
      <c r="D52" s="151"/>
    </row>
    <row r="53" spans="1:4" ht="16" x14ac:dyDescent="0.2">
      <c r="A53" s="33"/>
      <c r="B53" s="34" t="s">
        <v>109</v>
      </c>
      <c r="C53" s="151" t="str" cm="1">
        <f t="array" ref="C53">IF(OR('WRA Worksheet'!C71:D71="yes", 'WRA Worksheet'!C72:D72="yes", 'WRA Worksheet'!C73:D73="yes"),"yes","no")</f>
        <v>no</v>
      </c>
      <c r="D53" s="151"/>
    </row>
    <row r="54" spans="1:4" ht="16" x14ac:dyDescent="0.2">
      <c r="A54" s="33"/>
      <c r="B54" s="34" t="s">
        <v>110</v>
      </c>
      <c r="C54" s="151" t="str">
        <f>IF(C53="yes", 'WRA Worksheet'!C74, 'WRA Worksheet'!D54)</f>
        <v>reject</v>
      </c>
      <c r="D54" s="151"/>
    </row>
    <row r="55" spans="1:4" ht="16" thickBot="1" x14ac:dyDescent="0.25">
      <c r="A55" s="35"/>
      <c r="B55" s="36"/>
      <c r="C55" s="36"/>
      <c r="D55" s="37"/>
    </row>
    <row r="56" spans="1:4" ht="31" thickTop="1" x14ac:dyDescent="0.2">
      <c r="A56" s="38" t="s">
        <v>111</v>
      </c>
      <c r="B56" s="39" t="s">
        <v>112</v>
      </c>
      <c r="C56" s="40" t="s">
        <v>61</v>
      </c>
      <c r="D56" s="37"/>
    </row>
    <row r="57" spans="1:4" x14ac:dyDescent="0.2">
      <c r="A57" s="41" t="s">
        <v>62</v>
      </c>
      <c r="B57" s="42">
        <f>'WRA Worksheet'!C57</f>
        <v>10</v>
      </c>
      <c r="C57" s="43" t="str">
        <f>IF(B57&gt;=2,"yes","no")</f>
        <v>yes</v>
      </c>
      <c r="D57" s="37"/>
    </row>
    <row r="58" spans="1:4" x14ac:dyDescent="0.2">
      <c r="A58" s="41" t="s">
        <v>63</v>
      </c>
      <c r="B58" s="42">
        <f>'WRA Worksheet'!C58</f>
        <v>9</v>
      </c>
      <c r="C58" s="43" t="str">
        <f>IF(B58&gt;=2,"yes","no")</f>
        <v>yes</v>
      </c>
      <c r="D58" s="37"/>
    </row>
    <row r="59" spans="1:4" x14ac:dyDescent="0.2">
      <c r="A59" s="41" t="s">
        <v>64</v>
      </c>
      <c r="B59" s="42">
        <f>'WRA Worksheet'!C59</f>
        <v>16</v>
      </c>
      <c r="C59" s="43" t="str">
        <f>IF(B59&gt;=6,"yes","no")</f>
        <v>yes</v>
      </c>
      <c r="D59" s="37"/>
    </row>
    <row r="60" spans="1:4" ht="16" thickBot="1" x14ac:dyDescent="0.25">
      <c r="A60" s="44" t="s">
        <v>65</v>
      </c>
      <c r="B60" s="45">
        <f>'WRA Worksheet'!C60</f>
        <v>35</v>
      </c>
      <c r="C60" s="46" t="str">
        <f>IF(C57="no","no",IF(C58="no","no",IF(C59="no","no","yes")))</f>
        <v>yes</v>
      </c>
      <c r="D60" s="37"/>
    </row>
    <row r="61" spans="1:4" ht="16" thickTop="1" x14ac:dyDescent="0.2"/>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6" ma:contentTypeDescription="Create a new document." ma:contentTypeScope="" ma:versionID="b0bb80d225c275d8cbc214fe25479caa">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92aa9d5f0ffbc745df48d8777f40dc0d"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72C3439-75BE-411A-8E6B-DF10E44BED25}">
  <ds:schemaRefs>
    <ds:schemaRef ds:uri="http://schemas.microsoft.com/sharepoint/v3/contenttype/forms"/>
  </ds:schemaRefs>
</ds:datastoreItem>
</file>

<file path=customXml/itemProps2.xml><?xml version="1.0" encoding="utf-8"?>
<ds:datastoreItem xmlns:ds="http://schemas.openxmlformats.org/officeDocument/2006/customXml" ds:itemID="{624714E1-6774-437D-801A-4B8EB940739E}">
  <ds:schemaRefs>
    <ds:schemaRef ds:uri="http://schemas.microsoft.com/office/2006/metadata/properties"/>
    <ds:schemaRef ds:uri="http://schemas.microsoft.com/office/infopath/2007/PartnerControls"/>
    <ds:schemaRef ds:uri="f21a967f-c9b6-4417-8b28-12bf5b07c60b"/>
    <ds:schemaRef ds:uri="898990d9-3832-423e-b64c-5c8524f186af"/>
  </ds:schemaRefs>
</ds:datastoreItem>
</file>

<file path=customXml/itemProps3.xml><?xml version="1.0" encoding="utf-8"?>
<ds:datastoreItem xmlns:ds="http://schemas.openxmlformats.org/officeDocument/2006/customXml" ds:itemID="{426919C1-6C3F-4EE8-A334-47EF59B57A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1a967f-c9b6-4417-8b28-12bf5b07c60b"/>
    <ds:schemaRef ds:uri="898990d9-3832-423e-b64c-5c8524f186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WRA Worksheet</vt:lpstr>
      <vt:lpstr>Sheet1</vt:lpstr>
      <vt:lpstr>LUT</vt:lpstr>
      <vt:lpstr>PDF Template Refs &amp; Data</vt:lpstr>
      <vt:lpstr>PDF Template Scoresheet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Kim,Seokmin</cp:lastModifiedBy>
  <cp:revision/>
  <dcterms:created xsi:type="dcterms:W3CDTF">2021-06-15T16:34:22Z</dcterms:created>
  <dcterms:modified xsi:type="dcterms:W3CDTF">2025-11-24T19:52:37Z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