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8"/>
  <workbookPr defaultThemeVersion="166925"/>
  <mc:AlternateContent xmlns:mc="http://schemas.openxmlformats.org/markup-compatibility/2006">
    <mc:Choice Requires="x15">
      <x15ac:absPath xmlns:x15ac="http://schemas.microsoft.com/office/spreadsheetml/2010/11/ac" url="/Users/seokminkim/Desktop/Assessments/Species/Paspalum nicorae/OneDrive_1_10-29-2025/"/>
    </mc:Choice>
  </mc:AlternateContent>
  <xr:revisionPtr revIDLastSave="0" documentId="13_ncr:1_{48642071-BE7A-934E-9598-3FB20B4128B4}" xr6:coauthVersionLast="47" xr6:coauthVersionMax="47" xr10:uidLastSave="{00000000-0000-0000-0000-000000000000}"/>
  <bookViews>
    <workbookView xWindow="1420" yWindow="76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<sst xmlns="http://schemas.openxmlformats.org/spreadsheetml/2006/main" count="337" uniqueCount="171">
  <si>
    <t>Species:</t>
  </si>
  <si>
    <t>Paspalum nicorae</t>
  </si>
  <si>
    <r>
      <rPr>
        <sz val="11"/>
        <color rgb="FF000000"/>
        <rFont val="Calibri"/>
        <family val="2"/>
      </rPr>
      <t>Assessment date:</t>
    </r>
    <r>
      <rPr>
        <sz val="11"/>
        <color rgb="FFFF0000"/>
        <rFont val="Calibri"/>
        <family val="2"/>
      </rPr>
      <t xml:space="preserve"> 24 Oct 25</t>
    </r>
    <r>
      <rPr>
        <sz val="11"/>
        <color rgb="FF000000"/>
        <rFont val="Calibri"/>
        <family val="2"/>
      </rPr>
      <t xml:space="preserve"> Prepared by Cameron Deelstra</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</si>
  <si>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</si>
  <si>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</si>
  <si>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</si>
  <si>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</si>
  <si>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</si>
  <si>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</si>
  <si>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</si>
  <si>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</si>
  <si>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</si>
  <si>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</si>
  <si>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</si>
  <si>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</si>
  <si>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</si>
  <si>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Taxon is well suited to Florida's North and Central Zones and has low suitability for the South Zone.</t>
  </si>
  <si>
    <t>See climate suitability map.</t>
  </si>
  <si>
    <t>Quality of climate match data (1-low; 2-intermediate; 3-high)</t>
  </si>
  <si>
    <t>Broad climate suitability (environmental versatility)</t>
  </si>
  <si>
    <t>y</t>
  </si>
  <si>
    <t>Native or naturalized in habitats with periodic inundation
       North Zone: mean annual precipitation 50-70 inches
       Central Zone: mean annual precipitation 40-60 inches
       South Zone: mean annual precipitation 40-60 inches</t>
  </si>
  <si>
    <t>Taxon tolerates the levels of periodic inundations common in Florida (1)(1).
"Brunswick grass is best sown in areas receiving about 1000 to 1500mm average annual rainfall.  However, by virtue of its tolerance of dry conditions, it has been successful in upland areas with annual rainfall as low as 700mm (1)."</t>
  </si>
  <si>
    <t>(1) https://keys.lucidcentral.org/keys/v3/pastures/Html/Brunswick_grass.htm
(2) https://www.isws.illinois.edu/data/altcrops/cropreq2.asp?crop=596&amp;mapselect=ph&amp;pid=&amp;Suit=&amp;suitVal=&amp;ordrBy=&amp;fp=croplist&amp;letter=P&amp;nmeType=sci</t>
  </si>
  <si>
    <t>Does the species have a history of repeated introductions outside its natural range?</t>
  </si>
  <si>
    <t>Taxon was introduced in the U.S. as an erosion control agent (1)(2)</t>
  </si>
  <si>
    <t>(1) https://nwdistrict.ifas.ufl.edu/phag/2016/02/26/brunswick-grass-a-weed-contaminant-in-bahiagrass-seed-production-fields/#:~:text=Brunswick%20Grass:%20a%20Weed%20Contaminant,Seed%20Production%20Fields%20%7C%20Panhandle%20Agriculture
(2) https://georgiaforages.caes.uga.edu/content/dam/caes-subsite/forages/docs/2018%20Final%20Brunswickgrass%20Tifton%20Meeting%202-12-2018.pdf</t>
  </si>
  <si>
    <t>Naturalized beyond native range</t>
  </si>
  <si>
    <t>Taxon is naturalized in the southeast U.S. and Australia (1)(2).</t>
  </si>
  <si>
    <t>(1) https://edis.ifas.ufl.edu/publication/AG408
(2) https://plantnet.rbgsyd.nsw.gov.au/cgi-bin/NSWfl.pl?page=nswfl&amp;lvl=sp&amp;name=Paspalum~nicorae</t>
  </si>
  <si>
    <t>Garden/amenity/disturbance weed</t>
  </si>
  <si>
    <t>Taxon is a weed in the southeast U.S. and in Australia (1)(2).
"Brunswickgrass is considered a restricted noxious weed in Alabama and Georgia (1)."</t>
  </si>
  <si>
    <t>(1)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https://keys.lucidcentral.org/keys/v3/pastures/Html/Brunswick_grass.htm</t>
  </si>
  <si>
    <t>Weed of agriculture</t>
  </si>
  <si>
    <t>Taxon is a weed of seed production and commonly invades pastures (1)(2).
"The plant is competitive with bahiagrass and bermudagrass. It can eventually dominate a perennial grass pasture because it is less palatable. Brunswickgrass has become naturalized and has contaminated bahiagrass seed fields and pastures in the southeastern states, includ- ing some of the important counties for seed production in Florida, such as Gilchrist, Levy, Alachua, Citrus, and Sumter (1)."</t>
  </si>
  <si>
    <t>(1)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https://www.fnai.org/species-communities/invasives/invasive-species?ID=190https://www.fnai.org/species-communities/invasives/invasive-species?ID=190</t>
  </si>
  <si>
    <t>Environmental weed</t>
  </si>
  <si>
    <t>?</t>
  </si>
  <si>
    <t>Taxon is considered weedy and an agricutlural contaminant but environmental impact is not well known.</t>
  </si>
  <si>
    <t>Congeneric weed</t>
  </si>
  <si>
    <t>"Paspalum dilatatum, or Dallis grass, is a common perennial weed often found in lawns and disturbed areas. It is an invasive bunchgrass and its dense growth habit tends to smother and prevent other native species from flourishing (1)."
"Field paspalum (Paspalum laeve Michx.) is a warm-season perennial weed with short rhizomes similar to dallisgrass (Paspalum dilatatum Poir.)(2)."</t>
  </si>
  <si>
    <t>(1) https://plants.ces.ncsu.edu/plants/paspalum-dilatatum/
(2) https://turf.purdue.edu/weed-of-the-month-for-august-2015-is-field-paspalum/</t>
  </si>
  <si>
    <t>Produces spines, thorns or burrs</t>
  </si>
  <si>
    <t>Allelopathic</t>
  </si>
  <si>
    <t>Parasitic</t>
  </si>
  <si>
    <t>Unpalatable to grazing animals</t>
  </si>
  <si>
    <t>Some conflicting information, taxon is considered unpalatable (1)(2).
"It can eventually dominate a perennial grass pasture because it is less palatable (1)."
"Cattle will consume Brunswick grass when it is young and tender, however, it quickly becomes rank and loses its palatability, causing cattle to avoid grazing it (2)."</t>
  </si>
  <si>
    <t>(1) https://edis.ifas.ufl.edu/publication/AG408
(2) https://nwdistrict.ifas.ufl.edu/phag/2016/02/26/brunswick-grass-a-weed-contaminant-in-bahiagrass-seed-production-fields/#:~:text=Brunswick%20Grass:%20a%20Weed%20Contaminant,Seed%20Production%20Fields%20%7C%20Panhandle%20Agriculture</t>
  </si>
  <si>
    <t>Toxic to animals</t>
  </si>
  <si>
    <t>Taxon is not toxic (1)(2). 
Ingestion of taxon may have negative heath effects (3).
"The incoordination known as paspalum staggers results from eating paspalum grasses (Paspalum spp) infested by Claviceps paspali and C clavispora (3)."</t>
  </si>
  <si>
    <t>(1) https://plants.usda.gov/plant-profile/PANI3/characteristics
(2) https://keys.lucidcentral.org/keys/v3/pastures/Html/Brunswick_grass.htm
(3) https://www.msdvetmanual.com/toxicology/mycotoxicoses/paspalum-staggers-in-animals</t>
  </si>
  <si>
    <t>Host for recognised pests and pathogens</t>
  </si>
  <si>
    <t>Taxon is not a major host of common agricultural pests and pathogens but may be vulnerable to some insects and fungus (1)(2)</t>
  </si>
  <si>
    <t>(1) https://keys.lucidcentral.org/keys/v3/pastures/Html/Brunswick_grass.htm
(2) https://www.msdvetmanual.com/toxicology/mycotoxicoses/paspalum-staggers-in-animals</t>
  </si>
  <si>
    <t>Causes allergies or is otherwise toxic to humans</t>
  </si>
  <si>
    <t>Little evidence of taxon being toxic or causing allergies.
"Although the grass family in general is considered significant allergenically, this genus is not typically considered to be problematic. High amounts of wind borne pollen are produced (1)."</t>
  </si>
  <si>
    <t>(1) pollen.com/research/genus/paspalum</t>
  </si>
  <si>
    <t>Creates a fire hazard in natural ecosystems</t>
  </si>
  <si>
    <t>Taxon is not resistant to fire, but tolerates burning well (1)(2).</t>
  </si>
  <si>
    <t>(1) https://plants.usda.gov/plant-profile/PANI3/characteristics
(2) https://tropicalforages.info/text/entities/paspalum_lepton.htm#:~:text=Defoliation,Establishment</t>
  </si>
  <si>
    <t>Is a shade tolerant plant at some stage of its life cycle</t>
  </si>
  <si>
    <t>Taxon is moderately tolerant of shade (1)(2).</t>
  </si>
  <si>
    <t>(1) https://tropicalforages.info/text/entities/paspalum_lepton.htm#
(2) https://keys.lucidcentral.org/keys/v3/pastures/Html/Brunswick_grass.htm</t>
  </si>
  <si>
    <t>Grows on infertile soils (oligotrophic, limerock, or excessively draining soils).  North &amp; Central Zones: infertile soils; South Zone: shallow limerock or Histisols.</t>
  </si>
  <si>
    <t>Taxon grows well in infertile soils (1)(2).
"Although it will grow on infertile soils, it responds well to improved fertility, giving good yields of high quality feed following application of 100 kg/ha of fertiliser nitrogen (1)."</t>
  </si>
  <si>
    <t>(1) https://keys.lucidcentral.org/keys/v3/pastures/Html/Brunswick_grass.htm
(2) https://tropicalforages.info/text/entities/paspalum_lepton.htm#</t>
  </si>
  <si>
    <t>Climbing or smothering growth habit</t>
  </si>
  <si>
    <t>Forms dense thickets</t>
  </si>
  <si>
    <t>Aquatic</t>
  </si>
  <si>
    <t>taxon is a terrestrial plant.</t>
  </si>
  <si>
    <t>Grass</t>
  </si>
  <si>
    <t>Taxon is a member of the Poaceae family.</t>
  </si>
  <si>
    <t>Nitrogen fixing woody plant</t>
  </si>
  <si>
    <t>Geophyte</t>
  </si>
  <si>
    <t>Taxon has extensive rhizome/stolon growth but no evidence of underground nutrient storage organs (1)(2).</t>
  </si>
  <si>
    <t>(1)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https://nwdistrict.ifas.ufl.edu/phag/2016/02/26/brunswick-grass-a-weed-contaminant-in-bahiagrass-seed-production-fields/#:~:text=Brunswick%20Grass:%20a%20Weed%20Contaminant,Seed%20Production%20Fields%20%7C%20Panhandle%20Agriculture</t>
  </si>
  <si>
    <t>Evidence of substantial reproductive failure in native habitat</t>
  </si>
  <si>
    <t>Produces viable seed</t>
  </si>
  <si>
    <t>Taxon produces viable seeds (1)(2).</t>
  </si>
  <si>
    <t>(1) https://georgiaforages.caes.uga.edu/content/dam/caes-subsite/forages/docs/2018%20Final%20Brunswickgrass%20Tifton%20Meeting%202-12-2018.pdf
(2) https://plants.usda.gov/plant-profile/PANI3/characteristics</t>
  </si>
  <si>
    <t>Hybridizes naturally</t>
  </si>
  <si>
    <t>Self-compatible or apomictic</t>
  </si>
  <si>
    <t>Taxon is noted to be apomictic (1)(2).
"Embryo sac studies and uniform progeny obtained from these introductions indicated that the plants were obligate apomicts which reproduce by apospory and pseudogamy. Seed set ranged from 18.6 to 48.0% and 5.2 to 26.4% for open- and self-pollinated conditions, respectively (1)."</t>
  </si>
  <si>
    <t xml:space="preserve">(1) 
  Burson, B. L., &amp; Bennett, H. W. (1970). Cytology, method of reproduction, and fertility of Brunswickgrass, Paspalum nicorae Parodi. Crop Science, 10(2), 184–187. https://doi.org/10.2135/cropsci1970.0011183X001000020021x
(2) 
  Reis, C. A. de O. dos(UFRGS F. P. de P.-G. em Z., Dall’Agnol, M. F. Depto. de P. F. e A., Nabinger, C. F. Depto. de P. F. e A., &amp; Schifino-Wittmann, M. T. F. Depto. de P. F. e A. (2010). Morphological variation in Paspalum nicorae Parodi accessions, a promising forage. Scientia Agricola, 67(2), 143–150. https://doi.org/10.1590/S0103-90162010000200003
</t>
  </si>
  <si>
    <t>Requires specialist pollinators</t>
  </si>
  <si>
    <t>Reproduction by vegetative propagation</t>
  </si>
  <si>
    <t>Taxon reproduces vegetatively and by viable seed (1)(2).</t>
  </si>
  <si>
    <t>(1) https://www.tropicalgrasslands.info/index.php/tgft/article/view/1360
(2) Ortiz, J. P., Quarin, C. L., Pessino, S. C., Acuña, C., Martínez, E. J., Espinoza, F., Hojsgaard, D. H., Sartor, M. E., Cáceres, M. E., &amp; Pupilli, F. (2013). Harnessing apomictic reproduction in grasses: what we have learned from Paspalum. Annals of botany, 112(5), 767–787. https://doi.org/10.1093/aob/mct152</t>
  </si>
  <si>
    <t>Minimum generative time (years)</t>
  </si>
  <si>
    <t>1 or fewer</t>
  </si>
  <si>
    <t>Taxon matures rapidly, reaches maturity in less than one year (1)(2).</t>
  </si>
  <si>
    <t>(1) https://greg.app/nicoras-paspalum-overview/
(2) https://edis.ifas.ufl.edu/publication/AG408</t>
  </si>
  <si>
    <t>Propagules likely to be dispersed unintentionally (plants growing in heavily trafficked areas)</t>
  </si>
  <si>
    <t>Seed dispersal strategies are not well known.</t>
  </si>
  <si>
    <t>Propagules dispersed intentionally by people</t>
  </si>
  <si>
    <t>Propagules likely to disperse as a produce contaminant</t>
  </si>
  <si>
    <t>Propagules adapted to wind dispersal</t>
  </si>
  <si>
    <t>Propagules water dispersed</t>
  </si>
  <si>
    <t>Propagules bird dispersed</t>
  </si>
  <si>
    <t>Propagules dispersed by other animals (externally)</t>
  </si>
  <si>
    <t>Taxon seeds are likely spread by livestock (1).
"Within a paddock, stands thicken up by rhizome development. Plants appear outside the sown area, through seed probably spread by cattle (1)."</t>
  </si>
  <si>
    <t>(1) https://keys.lucidcentral.org/keys/v3/pastures/Html/Brunswick_grass.htm</t>
  </si>
  <si>
    <t>Propagules dispersed by other animals (internally)</t>
  </si>
  <si>
    <t>Prolific seed production</t>
  </si>
  <si>
    <t>Exact seed numbers are not well known, based on available images each plant may produce around 200 seeds (1).</t>
  </si>
  <si>
    <t>(1) https://fsus.ncbg.unc.edu/main.php?pg=show-taxon-detail.php&amp;taxonid=2207</t>
  </si>
  <si>
    <t>Evidence that a persistent propagule bank is formed (&gt;1 yr)</t>
  </si>
  <si>
    <t>Taxon ability to form persistant seed bank is unknown (1).</t>
  </si>
  <si>
    <t>(1) https://georgiaforages.caes.uga.edu/content/dam/caes-subsite/forages/docs/2018%20Final%20Brunswickgrass%20Tifton%20Meeting%202-12-2018.pdf</t>
  </si>
  <si>
    <t>Well controlled by herbicides</t>
  </si>
  <si>
    <t>Taxon is tolerant to some herbicides and require maximum levels of others to be controlled (1).
"Hexazinone applied at 1 to 2 lb per acre. Tolerant to metsulfuron. If pasture renovation is necessary, glyphosate should be used instead, at the highest rate allowable in the product label, typically equivalent to 4 qt per acre of a 41% glyphosate Formulation (1)."</t>
  </si>
  <si>
    <t>(1) https://www.fnai.org/species-communities/invasives/invasive-species?ID=190</t>
  </si>
  <si>
    <t>Tolerates, or benefits from, mutilation or cultivation</t>
  </si>
  <si>
    <t>Taxon resprouts and benefits from regular disturbance and mowing (1)(2).
"Used to line edges of ditch banks and waterways, but would smother itself out when not mowed within 3-5 years (1)."
"It is extremely tolerant of grazing, forming a low dense cover under regular mowing or continuous grazing (2)."</t>
  </si>
  <si>
    <t>(1) https://georgiaforages.caes.uga.edu/content/dam/caes-subsite/forages/docs/2018%20Final%20Brunswickgrass%20Tifton%20Meeting%202-12-2018.pdf
(2) https://keys.lucidcentral.org/keys/v3/pastures/Html/Brunswick_grass.htm</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</si>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</sst>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amily val="2"/>
    </font>
    <font>
      <sz val="11"/>
      <color rgb="FFFF0000"/>
      <name val="Calibri"/>
      <family val="2"/>
    </font>
    <font>
      <sz val="11"/>
      <color theme="1"/>
      <name val="Calibri"/>
      <family val="2"/>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4">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48" zoomScale="125" zoomScaleNormal="125" workbookViewId="0">
      <pane xSplit="1" topLeftCell="B1" activePane="topRight" state="frozen"/>
      <selection pane="topRight" activeCell="F53" sqref="F53"/>
    </sheetView>
  </sheetViews>
  <sheetFormatPr baseColWidth="10" defaultColWidth="9.1640625" defaultRowHeight="15" x14ac:dyDescent="0.2"/>
  <cols>
    <col min="1" max="1" width="9" style="58" customWidth="1"/>
    <col min="2" max="2" width="45.5" style="58" customWidth="1"/>
    <col min="3" max="3" width="12.5" style="58" customWidth="1"/>
    <col min="4" max="4" width="9.5" style="58" bestFit="1" customWidth="1"/>
    <col min="5" max="5" width="12.33203125" style="65" hidden="1" customWidth="1"/>
    <col min="6" max="6" width="61.5" style="58" customWidth="1"/>
    <col min="7" max="7" width="43.33203125" style="58" customWidth="1"/>
    <col min="8" max="8" width="27.1640625" style="85" customWidth="1"/>
    <col min="9" max="16384" width="9.1640625" style="58"/>
  </cols>
  <sheetData>
    <row r="1" spans="1:8" ht="30" customHeight="1" x14ac:dyDescent="0.2">
      <c r="A1" s="27" t="s">
        <v>0</v>
      </c>
      <c r="B1" s="85" t="s">
        <v>1</v>
      </c>
      <c r="C1" s="56"/>
      <c r="D1" s="56"/>
      <c r="E1" s="57"/>
      <c r="F1" s="102" t="s">
        <v>2</v>
      </c>
      <c r="G1" s="56"/>
    </row>
    <row r="2" spans="1:8" s="17" customFormat="1" ht="30.75" customHeight="1" x14ac:dyDescent="0.2">
      <c r="A2" s="18" t="s">
        <v>3</v>
      </c>
      <c r="B2" s="18" t="s">
        <v>4</v>
      </c>
      <c r="C2" s="18" t="s">
        <v>5</v>
      </c>
      <c r="D2" s="18" t="s">
        <v>6</v>
      </c>
      <c r="E2" s="88" t="s">
        <v>7</v>
      </c>
      <c r="F2" s="18" t="s">
        <v>8</v>
      </c>
      <c r="G2" s="18" t="s">
        <v>9</v>
      </c>
      <c r="H2" s="101"/>
    </row>
    <row r="3" spans="1:8" ht="16" x14ac:dyDescent="0.2">
      <c r="A3" s="66">
        <v>1.01</v>
      </c>
      <c r="B3" s="67" t="s">
        <v>10</v>
      </c>
      <c r="C3" s="56" t="s">
        <v>11</v>
      </c>
      <c r="D3" s="59">
        <f>IF(C3="Y",-3,IF(C3="N",0," "))</f>
        <v>0</v>
      </c>
      <c r="E3" s="57"/>
      <c r="F3" s="99" t="s">
        <v>12</v>
      </c>
      <c r="G3" s="64"/>
    </row>
    <row r="4" spans="1:8" ht="16" x14ac:dyDescent="0.2">
      <c r="A4" s="66">
        <v>1.02</v>
      </c>
      <c r="B4" s="67" t="s">
        <v>13</v>
      </c>
      <c r="C4" s="56"/>
      <c r="D4" s="59" t="str">
        <f>IF(C4="n",VLOOKUP(LUT!C5,LUT!C4:E52,2),IF(C4="y",VLOOKUP(LUT!C5,LUT!C4:E52,3)," "))</f>
        <v xml:space="preserve"> </v>
      </c>
      <c r="E4" s="57"/>
      <c r="F4" s="64"/>
      <c r="G4" s="64"/>
    </row>
    <row r="5" spans="1:8" ht="16" x14ac:dyDescent="0.2">
      <c r="A5" s="66">
        <v>1.03</v>
      </c>
      <c r="B5" s="67" t="s">
        <v>14</v>
      </c>
      <c r="C5" s="56"/>
      <c r="D5" s="59" t="str">
        <f>IF(C5="Y",1,IF(C5="N",-1," "))</f>
        <v xml:space="preserve"> </v>
      </c>
      <c r="E5" s="57"/>
      <c r="F5" s="64"/>
      <c r="G5" s="64"/>
    </row>
    <row r="6" spans="1:8" ht="80" x14ac:dyDescent="0.2">
      <c r="A6" s="66">
        <v>2.0099999999999998</v>
      </c>
      <c r="B6" s="67" t="s">
        <v>15</v>
      </c>
      <c r="C6" s="56">
        <v>2</v>
      </c>
      <c r="D6" s="60"/>
      <c r="E6" s="57"/>
      <c r="F6" s="99" t="s">
        <v>16</v>
      </c>
      <c r="G6" s="64" t="s">
        <v>17</v>
      </c>
    </row>
    <row r="7" spans="1:8" ht="32" x14ac:dyDescent="0.2">
      <c r="A7" s="66">
        <v>2.02</v>
      </c>
      <c r="B7" s="67" t="s">
        <v>18</v>
      </c>
      <c r="C7" s="56">
        <v>2</v>
      </c>
      <c r="D7" s="60"/>
      <c r="E7" s="57"/>
      <c r="F7" s="64" t="s">
        <v>17</v>
      </c>
      <c r="G7" s="64"/>
    </row>
    <row r="8" spans="1:8" ht="16" x14ac:dyDescent="0.2">
      <c r="A8" s="66">
        <v>2.0299999999999998</v>
      </c>
      <c r="B8" s="67" t="s">
        <v>19</v>
      </c>
      <c r="C8" s="56" t="s">
        <v>20</v>
      </c>
      <c r="D8" s="59">
        <f>IF(C8="y",1,IF(C8="n",0," "))</f>
        <v>1</v>
      </c>
      <c r="E8" s="57"/>
      <c r="F8" s="99" t="s">
        <v>17</v>
      </c>
      <c r="G8" s="99"/>
    </row>
    <row r="9" spans="1:8" ht="113" x14ac:dyDescent="0.2">
      <c r="A9" s="66">
        <v>2.04</v>
      </c>
      <c r="B9" s="67" t="s">
        <v>21</v>
      </c>
      <c r="C9" s="56" t="s">
        <v>20</v>
      </c>
      <c r="D9" s="59">
        <f>IF(C9="y",1,IF(C9="n",0," "))</f>
        <v>1</v>
      </c>
      <c r="E9" s="57"/>
      <c r="F9" s="99" t="s">
        <v>22</v>
      </c>
      <c r="G9" s="99" t="s">
        <v>23</v>
      </c>
    </row>
    <row r="10" spans="1:8" ht="208" x14ac:dyDescent="0.2">
      <c r="A10" s="66">
        <v>2.0499999999999998</v>
      </c>
      <c r="B10" s="67" t="s">
        <v>24</v>
      </c>
      <c r="C10" s="56" t="s">
        <v>20</v>
      </c>
      <c r="D10" s="60"/>
      <c r="E10" s="57"/>
      <c r="F10" s="58" t="s">
        <v>25</v>
      </c>
      <c r="G10" s="56" t="s">
        <v>26</v>
      </c>
    </row>
    <row r="11" spans="1:8" ht="80" x14ac:dyDescent="0.2">
      <c r="A11" s="66">
        <v>3.01</v>
      </c>
      <c r="B11" s="67" t="s">
        <v>27</v>
      </c>
      <c r="C11" s="56" t="s">
        <v>20</v>
      </c>
      <c r="D11" s="59">
        <f>IF(C11="n",LOOKUP($C$10,LUT!$I$13:$L$13,LUT!$I$14:$L$14),IF(AND(C11="y",AND($C$6=1,$C$7=1)),2,IF(AND(C11="y",AND($C$6=1,$C$7=2)),1,IF(AND(C11="y",AND($C$6=1,$C$7=3)),1,IF(AND(C11="y",AND($C$6=2,$C$7=1)),2,IF(AND(C11="y",AND($C$6=2,$C$7=2)),2,IF(AND(C11="y",AND($C$6=2,$C$7=3)),1,IF(AND(C11="y",AND($C$6=3,$C$7=1)),2,IF(AND(C11="y",AND($C$6=3,$C$7=2)),2,IF(AND(C11="y",AND($C$6=3,$C$7=3)),2,""))))))))))</f>
        <v>2</v>
      </c>
      <c r="E11" s="57"/>
      <c r="F11" s="58" t="s">
        <v>28</v>
      </c>
      <c r="G11" s="56" t="s">
        <v>29</v>
      </c>
    </row>
    <row r="12" spans="1:8" ht="192" x14ac:dyDescent="0.2">
      <c r="A12" s="66">
        <v>3.02</v>
      </c>
      <c r="B12" s="67" t="s">
        <v>30</v>
      </c>
      <c r="C12" s="56" t="s">
        <v>20</v>
      </c>
      <c r="D12" s="59">
        <f>IF(C12="n",LOOKUP($C$10,LUT!$I$13:$L$13,LUT!$I$15:$L$15),IF(AND(C12="y",AND($C$6=1,$C$7=1)),2,IF(AND(C12="y",AND($C$6=1,$C$7=2)),1,IF(AND(C12="y",AND($C$6=1,$C$7=3)),1,IF(AND(C12="y",AND($C$6=2,$C$7=1)),2,IF(AND(C12="y",AND($C$6=2,$C$7=2)),2,IF(AND(C12="y",AND($C$6=2,$C$7=3)),1,IF(AND(C12="y",AND($C$6=3,$C$7=1)),2,IF(AND(C12="y",AND($C$6=3,$C$7=2)),2,IF(AND(C12="y",AND($C$6=3,$C$7=3)),2,""))))))))))</f>
        <v>2</v>
      </c>
      <c r="E12" s="57"/>
      <c r="F12" s="100" t="s">
        <v>31</v>
      </c>
      <c r="G12" s="56" t="s">
        <v>32</v>
      </c>
    </row>
    <row r="13" spans="1:8" ht="208" x14ac:dyDescent="0.2">
      <c r="A13" s="66">
        <v>3.03</v>
      </c>
      <c r="B13" s="67" t="s">
        <v>33</v>
      </c>
      <c r="C13" s="56" t="s">
        <v>20</v>
      </c>
      <c r="D13" s="59">
        <f>IF(C13="n",LOOKUP($C$10,LUT!$I$13:$L$13,LUT!$I$15:$L$15),IF(AND(C13="y",AND($C$6=1,$C$7=1)),4,IF(AND(C13="y",AND($C$6=1,$C$7=2)),2,IF(AND(C13="y",AND($C$6=1,$C$7=3)),1,IF(AND(C13="y",AND($C$6=2,$C$7=1)),4,IF(AND(C13="y",AND($C$6=2,$C$7=2)),3,IF(AND(C13="y",AND($C$6=2,$C$7=3)),2,IF(AND(C13="y",AND($C$6=3,$C$7=1)),4,IF(AND(C13="y",AND($C$6=3,$C$7=2)),4,IF(AND(C13="y",AND($C$6=3,$C$7=3)),4,""))))))))))</f>
        <v>3</v>
      </c>
      <c r="E13" s="57"/>
      <c r="F13" s="100" t="s">
        <v>34</v>
      </c>
      <c r="G13" s="56" t="s">
        <v>35</v>
      </c>
    </row>
    <row r="14" spans="1:8" ht="32" x14ac:dyDescent="0.2">
      <c r="A14" s="66">
        <v>3.04</v>
      </c>
      <c r="B14" s="67" t="s">
        <v>36</v>
      </c>
      <c r="C14" s="56" t="s">
        <v>37</v>
      </c>
      <c r="D14" s="59" t="str">
        <f>IF(C14="n",LOOKUP($C$10,LUT!$I$13:$L$13,LUT!$I$15:$L$15),IF(AND(C14="y",AND($C$6=1,$C$7=1)),4,IF(AND(C14="y",AND($C$6=1,$C$7=2)),2,IF(AND(C14="y",AND($C$6=1,$C$7=3)),1,IF(AND(C14="y",AND($C$6=2,$C$7=1)),4,IF(AND(C14="y",AND($C$6=2,$C$7=2)),3,IF(AND(C14="y",AND($C$6=2,$C$7=3)),2,IF(AND(C14="y",AND($C$6=3,$C$7=1)),4,IF(AND(C14="y",AND($C$6=3,$C$7=2)),4,IF(AND(C14="y",AND($C$6=3,$C$7=3)),4,""))))))))))</f>
        <v/>
      </c>
      <c r="E14" s="57"/>
      <c r="F14" s="64" t="s">
        <v>38</v>
      </c>
      <c r="G14" s="64"/>
    </row>
    <row r="15" spans="1:8" ht="80" x14ac:dyDescent="0.2">
      <c r="A15" s="66">
        <v>3.05</v>
      </c>
      <c r="B15" s="67" t="s">
        <v>39</v>
      </c>
      <c r="C15" s="56" t="s">
        <v>20</v>
      </c>
      <c r="D15" s="59">
        <f>IF(C15="n",LOOKUP($C$10,LUT!$I$13:$L$13,LUT!$I$15:$L$15),IF(AND(C15="y",AND($C$6=1,$C$7=1)),2,IF(AND(C15="y",AND($C$6=1,$C$7=2)),1,IF(AND(C15="y",AND($C$6=1,$C$7=3)),1,IF(AND(C15="y",AND($C$6=2,$C$7=1)),2,IF(AND(C15="y",AND($C$6=2,$C$7=2)),2,IF(AND(C15="y",AND($C$6=2,$C$7=3)),1,IF(AND(C15="y",AND($C$6=3,$C$7=1)),2,IF(AND(C15="y",AND($C$6=3,$C$7=2)),2,IF(AND(C15="y",AND($C$6=3,$C$7=3)),2,""))))))))))</f>
        <v>2</v>
      </c>
      <c r="E15" s="57"/>
      <c r="F15" s="64" t="s">
        <v>40</v>
      </c>
      <c r="G15" s="64" t="s">
        <v>41</v>
      </c>
    </row>
    <row r="16" spans="1:8" ht="16" x14ac:dyDescent="0.2">
      <c r="A16" s="66">
        <v>4.01</v>
      </c>
      <c r="B16" s="67" t="s">
        <v>42</v>
      </c>
      <c r="C16" s="56" t="s">
        <v>11</v>
      </c>
      <c r="D16" s="59">
        <f>IF(C16="y",VLOOKUP(LUT!C17,LUT!$C$4:$E$52,3),IF(C16="n",VLOOKUP(LUT!C17,LUT!$C$4:$E$52,2)," "))</f>
        <v>0</v>
      </c>
      <c r="E16" s="57"/>
      <c r="F16" s="64" t="s">
        <v>12</v>
      </c>
      <c r="G16" s="64"/>
    </row>
    <row r="17" spans="1:7" ht="16" x14ac:dyDescent="0.2">
      <c r="A17" s="66">
        <v>4.0199999999999996</v>
      </c>
      <c r="B17" s="67" t="s">
        <v>43</v>
      </c>
      <c r="C17" s="56" t="s">
        <v>11</v>
      </c>
      <c r="D17" s="59">
        <f>IF(C17="y",VLOOKUP(LUT!C18,LUT!C4:E52,3),IF(C17="n",VLOOKUP(LUT!C18,LUT!C4:E52,2)," "))</f>
        <v>0</v>
      </c>
      <c r="E17" s="57"/>
      <c r="F17" s="64" t="s">
        <v>12</v>
      </c>
      <c r="G17" s="64"/>
    </row>
    <row r="18" spans="1:7" ht="16" x14ac:dyDescent="0.2">
      <c r="A18" s="66">
        <v>4.03</v>
      </c>
      <c r="B18" s="67" t="s">
        <v>44</v>
      </c>
      <c r="C18" s="56" t="s">
        <v>11</v>
      </c>
      <c r="D18" s="59">
        <f>IF(C18="y",VLOOKUP(LUT!C19,LUT!$C$4:$E$52,3),IF(C18="n",VLOOKUP(LUT!C19,LUT!$C$4:$E$52,2)," "))</f>
        <v>0</v>
      </c>
      <c r="E18" s="57"/>
      <c r="F18" s="64" t="s">
        <v>12</v>
      </c>
      <c r="G18" s="64"/>
    </row>
    <row r="19" spans="1:7" ht="144" x14ac:dyDescent="0.2">
      <c r="A19" s="66">
        <v>4.04</v>
      </c>
      <c r="B19" s="67" t="s">
        <v>45</v>
      </c>
      <c r="C19" s="56" t="s">
        <v>20</v>
      </c>
      <c r="D19" s="59">
        <f>IF(C19="y",VLOOKUP(LUT!C20,LUT!$C$4:$E$52,3),IF(C19="n",VLOOKUP(LUT!C20,LUT!$C$4:$E$52,2)," "))</f>
        <v>1</v>
      </c>
      <c r="E19" s="57"/>
      <c r="F19" s="64" t="s">
        <v>46</v>
      </c>
      <c r="G19" s="64" t="s">
        <v>47</v>
      </c>
    </row>
    <row r="20" spans="1:7" ht="160" x14ac:dyDescent="0.2">
      <c r="A20" s="66">
        <v>4.05</v>
      </c>
      <c r="B20" s="67" t="s">
        <v>48</v>
      </c>
      <c r="C20" s="56" t="s">
        <v>11</v>
      </c>
      <c r="D20" s="59">
        <f>IF(C20="y",VLOOKUP(LUT!C21,LUT!$C$4:$E$52,3),IF(C20="n",VLOOKUP(LUT!C21,LUT!$C$4:$E$52,2)," "))</f>
        <v>0</v>
      </c>
      <c r="E20" s="57"/>
      <c r="F20" s="64" t="s">
        <v>49</v>
      </c>
      <c r="G20" s="64" t="s">
        <v>50</v>
      </c>
    </row>
    <row r="21" spans="1:7" ht="112" x14ac:dyDescent="0.2">
      <c r="A21" s="66">
        <v>4.0599999999999996</v>
      </c>
      <c r="B21" s="67" t="s">
        <v>51</v>
      </c>
      <c r="C21" s="56" t="s">
        <v>37</v>
      </c>
      <c r="D21" s="59" t="str">
        <f>IF(C21="y",VLOOKUP(LUT!C22,LUT!$C$4:$E$52,3),IF(C21="n",VLOOKUP(LUT!C22,LUT!$C$4:$E$52,2)," "))</f>
        <v xml:space="preserve"> </v>
      </c>
      <c r="E21" s="57"/>
      <c r="F21" s="64" t="s">
        <v>52</v>
      </c>
      <c r="G21" s="64" t="s">
        <v>53</v>
      </c>
    </row>
    <row r="22" spans="1:7" ht="64" x14ac:dyDescent="0.2">
      <c r="A22" s="66">
        <v>4.07</v>
      </c>
      <c r="B22" s="67" t="s">
        <v>54</v>
      </c>
      <c r="C22" s="56" t="s">
        <v>11</v>
      </c>
      <c r="D22" s="59">
        <f>IF(C22="y",VLOOKUP(LUT!C23,LUT!$C$4:$E$52,3),IF(C22="n",VLOOKUP(LUT!C23,LUT!$C$4:$E$52,2)," "))</f>
        <v>0</v>
      </c>
      <c r="E22" s="57"/>
      <c r="F22" s="64" t="s">
        <v>55</v>
      </c>
      <c r="G22" s="64" t="s">
        <v>56</v>
      </c>
    </row>
    <row r="23" spans="1:7" ht="96" x14ac:dyDescent="0.2">
      <c r="A23" s="66">
        <v>4.08</v>
      </c>
      <c r="B23" s="67" t="s">
        <v>57</v>
      </c>
      <c r="C23" s="56" t="s">
        <v>37</v>
      </c>
      <c r="D23" s="59" t="str">
        <f>IF(C23="y",VLOOKUP(LUT!C24,LUT!$C$4:$E$52,3),IF(C23="n",VLOOKUP(LUT!C24,LUT!$C$4:$E$52,2)," "))</f>
        <v xml:space="preserve"> </v>
      </c>
      <c r="E23" s="57"/>
      <c r="F23" s="64" t="s">
        <v>58</v>
      </c>
      <c r="G23" s="64" t="s">
        <v>59</v>
      </c>
    </row>
    <row r="24" spans="1:7" ht="112" x14ac:dyDescent="0.2">
      <c r="A24" s="66">
        <v>4.09</v>
      </c>
      <c r="B24" s="67" t="s">
        <v>60</v>
      </c>
      <c r="C24" s="56" t="s">
        <v>20</v>
      </c>
      <c r="D24" s="59">
        <f>IF(C24="y",VLOOKUP(LUT!C25,LUT!$C$4:$E$52,3),IF(C24="n",VLOOKUP(LUT!C25,LUT!$C$4:$E$52,2)," "))</f>
        <v>1</v>
      </c>
      <c r="E24" s="57"/>
      <c r="F24" s="64" t="s">
        <v>61</v>
      </c>
      <c r="G24" s="64" t="s">
        <v>62</v>
      </c>
    </row>
    <row r="25" spans="1:7" ht="112" x14ac:dyDescent="0.2">
      <c r="A25" s="66">
        <v>4.0999999999999996</v>
      </c>
      <c r="B25" s="68" t="s">
        <v>63</v>
      </c>
      <c r="C25" s="56" t="s">
        <v>20</v>
      </c>
      <c r="D25" s="59">
        <f>IF(C25="y",VLOOKUP(LUT!C26,LUT!$C$4:$E$52,3),IF(C25="n",VLOOKUP(LUT!C26,LUT!$C$4:$E$52,2)," "))</f>
        <v>1</v>
      </c>
      <c r="E25" s="57"/>
      <c r="F25" s="64" t="s">
        <v>64</v>
      </c>
      <c r="G25" s="64" t="s">
        <v>65</v>
      </c>
    </row>
    <row r="26" spans="1:7" ht="16" x14ac:dyDescent="0.2">
      <c r="A26" s="66">
        <v>4.1100000000000003</v>
      </c>
      <c r="B26" s="67" t="s">
        <v>66</v>
      </c>
      <c r="C26" s="56" t="s">
        <v>11</v>
      </c>
      <c r="D26" s="59">
        <f>IF(C26="y",VLOOKUP(LUT!C27,LUT!$C$4:$E$52,3),IF(C26="n",VLOOKUP(LUT!C27,LUT!$C$4:$E$52,2)," "))</f>
        <v>0</v>
      </c>
      <c r="E26" s="57"/>
      <c r="F26" s="64" t="s">
        <v>12</v>
      </c>
      <c r="G26" s="64"/>
    </row>
    <row r="27" spans="1:7" ht="16" x14ac:dyDescent="0.2">
      <c r="A27" s="66">
        <v>4.12</v>
      </c>
      <c r="B27" s="67" t="s">
        <v>67</v>
      </c>
      <c r="C27" s="56" t="s">
        <v>11</v>
      </c>
      <c r="D27" s="59">
        <f>IF(C27="y",VLOOKUP(LUT!C28,LUT!$C$4:$E$52,3),IF(C27="n",VLOOKUP(LUT!C28,LUT!$C$4:$E$52,2)," "))</f>
        <v>0</v>
      </c>
      <c r="E27" s="57"/>
      <c r="F27" s="64" t="s">
        <v>12</v>
      </c>
      <c r="G27" s="64"/>
    </row>
    <row r="28" spans="1:7" ht="16" x14ac:dyDescent="0.2">
      <c r="A28" s="66">
        <v>5.01</v>
      </c>
      <c r="B28" s="67" t="s">
        <v>68</v>
      </c>
      <c r="C28" s="56" t="s">
        <v>11</v>
      </c>
      <c r="D28" s="59">
        <f>IF(C28="y",VLOOKUP(LUT!C29,LUT!$C$4:$E$52,3),IF(C28="n",VLOOKUP(LUT!C29,LUT!$C$4:$E$52,2)," "))</f>
        <v>0</v>
      </c>
      <c r="E28" s="57"/>
      <c r="F28" s="64" t="s">
        <v>69</v>
      </c>
      <c r="G28" s="64"/>
    </row>
    <row r="29" spans="1:7" ht="16" x14ac:dyDescent="0.2">
      <c r="A29" s="66">
        <v>5.0199999999999996</v>
      </c>
      <c r="B29" s="67" t="s">
        <v>70</v>
      </c>
      <c r="C29" s="56" t="s">
        <v>20</v>
      </c>
      <c r="D29" s="59">
        <f>IF(C29="y",VLOOKUP(LUT!C30,LUT!$C$4:$E$52,3),IF(C29="n",VLOOKUP(LUT!C30,LUT!$C$4:$E$52,2)," "))</f>
        <v>1</v>
      </c>
      <c r="E29" s="57"/>
      <c r="F29" s="64" t="s">
        <v>71</v>
      </c>
      <c r="G29" s="64"/>
    </row>
    <row r="30" spans="1:7" ht="16" x14ac:dyDescent="0.2">
      <c r="A30" s="66">
        <v>5.03</v>
      </c>
      <c r="B30" s="67" t="s">
        <v>72</v>
      </c>
      <c r="C30" s="56" t="s">
        <v>11</v>
      </c>
      <c r="D30" s="59">
        <f>IF(C30="y",VLOOKUP(LUT!C31,LUT!$C$4:$E$52,3),IF(C30="n",VLOOKUP(LUT!C31,LUT!$C$4:$E$52,2)," "))</f>
        <v>0</v>
      </c>
      <c r="E30" s="57"/>
      <c r="F30" s="64" t="s">
        <v>12</v>
      </c>
      <c r="G30" s="64"/>
    </row>
    <row r="31" spans="1:7" ht="256" x14ac:dyDescent="0.2">
      <c r="A31" s="66">
        <v>5.04</v>
      </c>
      <c r="B31" s="67" t="s">
        <v>73</v>
      </c>
      <c r="C31" s="56" t="s">
        <v>11</v>
      </c>
      <c r="D31" s="59">
        <f>IF(C31="y",VLOOKUP(LUT!C32,LUT!$C$4:$E$52,3),IF(C31="n",VLOOKUP(LUT!C32,LUT!$C$4:$E$52,2)," "))</f>
        <v>0</v>
      </c>
      <c r="E31" s="57"/>
      <c r="F31" s="64" t="s">
        <v>74</v>
      </c>
      <c r="G31" s="64" t="s">
        <v>75</v>
      </c>
    </row>
    <row r="32" spans="1:7" ht="32" x14ac:dyDescent="0.2">
      <c r="A32" s="66">
        <v>6.01</v>
      </c>
      <c r="B32" s="67" t="s">
        <v>76</v>
      </c>
      <c r="C32" s="56" t="s">
        <v>11</v>
      </c>
      <c r="D32" s="59">
        <f>IF(C32="y",VLOOKUP(LUT!C33,LUT!$C$4:$E$52,3),IF(C32="n",VLOOKUP(LUT!C33,LUT!$C$4:$E$52,2)," "))</f>
        <v>0</v>
      </c>
      <c r="E32" s="57"/>
      <c r="F32" s="64" t="s">
        <v>12</v>
      </c>
      <c r="G32" s="64"/>
    </row>
    <row r="33" spans="1:7" ht="128" x14ac:dyDescent="0.2">
      <c r="A33" s="66">
        <v>6.02</v>
      </c>
      <c r="B33" s="67" t="s">
        <v>77</v>
      </c>
      <c r="C33" s="56" t="s">
        <v>20</v>
      </c>
      <c r="D33" s="59">
        <f>IF(C33="y",VLOOKUP(LUT!C34,LUT!$C$4:$E$52,3),IF(C33="n",VLOOKUP(LUT!C34,LUT!$C$4:$E$52,2)," "))</f>
        <v>1</v>
      </c>
      <c r="E33" s="57"/>
      <c r="F33" s="64" t="s">
        <v>78</v>
      </c>
      <c r="G33" s="64" t="s">
        <v>79</v>
      </c>
    </row>
    <row r="34" spans="1:7" ht="16" x14ac:dyDescent="0.2">
      <c r="A34" s="66">
        <v>6.03</v>
      </c>
      <c r="B34" s="67" t="s">
        <v>80</v>
      </c>
      <c r="C34" s="56" t="s">
        <v>11</v>
      </c>
      <c r="D34" s="59">
        <f>IF(C34="y",VLOOKUP(LUT!C35,LUT!$C$4:$E$52,3),IF(C34="n",VLOOKUP(LUT!C35,LUT!$C$4:$E$52,2)," "))</f>
        <v>-1</v>
      </c>
      <c r="E34" s="57"/>
      <c r="F34" s="64" t="s">
        <v>12</v>
      </c>
      <c r="G34" s="64"/>
    </row>
    <row r="35" spans="1:7" ht="288" x14ac:dyDescent="0.2">
      <c r="A35" s="66">
        <v>6.04</v>
      </c>
      <c r="B35" s="67" t="s">
        <v>81</v>
      </c>
      <c r="C35" s="56" t="s">
        <v>20</v>
      </c>
      <c r="D35" s="59">
        <f>IF(C35="y",VLOOKUP(LUT!C36,LUT!$C$4:$E$52,3),IF(C35="n",VLOOKUP(LUT!C36,LUT!$C$4:$E$52,2)," "))</f>
        <v>1</v>
      </c>
      <c r="E35" s="57"/>
      <c r="F35" s="64" t="s">
        <v>82</v>
      </c>
      <c r="G35" s="64" t="s">
        <v>83</v>
      </c>
    </row>
    <row r="36" spans="1:7" ht="16" x14ac:dyDescent="0.2">
      <c r="A36" s="66">
        <v>6.05</v>
      </c>
      <c r="B36" s="67" t="s">
        <v>84</v>
      </c>
      <c r="C36" s="56" t="s">
        <v>11</v>
      </c>
      <c r="D36" s="59">
        <f>IF(C36="y",VLOOKUP(LUT!C37,LUT!$C$4:$E$52,3),IF(C36="n",VLOOKUP(LUT!C37,LUT!$C$4:$E$52,2)," "))</f>
        <v>0</v>
      </c>
      <c r="E36" s="57"/>
      <c r="F36" s="64" t="s">
        <v>12</v>
      </c>
      <c r="G36" s="64"/>
    </row>
    <row r="37" spans="1:7" ht="160" x14ac:dyDescent="0.2">
      <c r="A37" s="66">
        <v>6.06</v>
      </c>
      <c r="B37" s="67" t="s">
        <v>85</v>
      </c>
      <c r="C37" s="56" t="s">
        <v>20</v>
      </c>
      <c r="D37" s="59">
        <f>IF(C37="y",VLOOKUP(LUT!C38,LUT!$C$4:$E$52,3),IF(C37="n",VLOOKUP(LUT!C38,LUT!$C$4:$E$52,2)," "))</f>
        <v>1</v>
      </c>
      <c r="E37" s="57"/>
      <c r="F37" s="64" t="s">
        <v>86</v>
      </c>
      <c r="G37" s="64" t="s">
        <v>87</v>
      </c>
    </row>
    <row r="38" spans="1:7" ht="48" x14ac:dyDescent="0.2">
      <c r="A38" s="66">
        <v>6.07</v>
      </c>
      <c r="B38" s="67" t="s">
        <v>88</v>
      </c>
      <c r="C38" s="84" t="s">
        <v>89</v>
      </c>
      <c r="D38" s="59">
        <f>IF(C38="1 or fewer",1,IF(C38="2 or 3",0,IF(C38&gt;="4 or more",-1," ")))</f>
        <v>1</v>
      </c>
      <c r="E38" s="57"/>
      <c r="F38" s="64" t="s">
        <v>90</v>
      </c>
      <c r="G38" s="64" t="s">
        <v>91</v>
      </c>
    </row>
    <row r="39" spans="1:7" ht="32" x14ac:dyDescent="0.2">
      <c r="A39" s="66">
        <v>7.01</v>
      </c>
      <c r="B39" s="67" t="s">
        <v>92</v>
      </c>
      <c r="C39" s="56" t="s">
        <v>37</v>
      </c>
      <c r="D39" s="59" t="str">
        <f>IF(C39="y",VLOOKUP(LUT!C40,LUT!$C$4:$E$52,3),IF(C39="n",VLOOKUP(LUT!C40,LUT!$C$4:$E$52,2)," "))</f>
        <v xml:space="preserve"> </v>
      </c>
      <c r="E39" s="57"/>
      <c r="F39" s="64" t="s">
        <v>93</v>
      </c>
      <c r="G39" s="56"/>
    </row>
    <row r="40" spans="1:7" ht="208" x14ac:dyDescent="0.2">
      <c r="A40" s="66">
        <v>7.02</v>
      </c>
      <c r="B40" s="67" t="s">
        <v>94</v>
      </c>
      <c r="C40" s="56" t="s">
        <v>20</v>
      </c>
      <c r="D40" s="59">
        <f>IF(C40="y",VLOOKUP(LUT!C41,LUT!$C$4:$E$52,3),IF(C40="n",VLOOKUP(LUT!C41,LUT!$C$4:$E$52,2)," "))</f>
        <v>1</v>
      </c>
      <c r="E40" s="57"/>
      <c r="F40" s="58" t="s">
        <v>25</v>
      </c>
      <c r="G40" s="56" t="s">
        <v>26</v>
      </c>
    </row>
    <row r="41" spans="1:7" ht="208" x14ac:dyDescent="0.2">
      <c r="A41" s="66">
        <v>7.03</v>
      </c>
      <c r="B41" s="67" t="s">
        <v>95</v>
      </c>
      <c r="C41" s="56" t="s">
        <v>20</v>
      </c>
      <c r="D41" s="59">
        <f>IF(C41="y",VLOOKUP(LUT!C42,LUT!$C$4:$E$52,3),IF(C41="n",VLOOKUP(LUT!C42,LUT!$C$4:$E$52,2)," "))</f>
        <v>1</v>
      </c>
      <c r="E41" s="57"/>
      <c r="F41" s="100" t="s">
        <v>34</v>
      </c>
      <c r="G41" s="56" t="s">
        <v>35</v>
      </c>
    </row>
    <row r="42" spans="1:7" ht="16" x14ac:dyDescent="0.2">
      <c r="A42" s="66">
        <v>7.04</v>
      </c>
      <c r="B42" s="67" t="s">
        <v>96</v>
      </c>
      <c r="C42" s="56" t="s">
        <v>37</v>
      </c>
      <c r="D42" s="59" t="str">
        <f>IF(C42="y",VLOOKUP(LUT!C43,LUT!$C$4:$E$52,3),IF(C42="n",VLOOKUP(LUT!C43,LUT!$C$4:$E$52,2)," "))</f>
        <v xml:space="preserve"> </v>
      </c>
      <c r="E42" s="57"/>
      <c r="F42" s="64" t="s">
        <v>93</v>
      </c>
      <c r="G42" s="64"/>
    </row>
    <row r="43" spans="1:7" ht="16" x14ac:dyDescent="0.2">
      <c r="A43" s="66">
        <v>7.05</v>
      </c>
      <c r="B43" s="67" t="s">
        <v>97</v>
      </c>
      <c r="C43" s="56" t="s">
        <v>11</v>
      </c>
      <c r="D43" s="59">
        <f>IF(C43="y",VLOOKUP(LUT!C44,LUT!$C$4:$E$52,3),IF(C43="n",VLOOKUP(LUT!C44,LUT!$C$4:$E$52,2)," "))</f>
        <v>-1</v>
      </c>
      <c r="E43" s="57"/>
      <c r="F43" s="64" t="s">
        <v>12</v>
      </c>
      <c r="G43" s="64"/>
    </row>
    <row r="44" spans="1:7" ht="16" x14ac:dyDescent="0.2">
      <c r="A44" s="66">
        <v>7.06</v>
      </c>
      <c r="B44" s="67" t="s">
        <v>98</v>
      </c>
      <c r="C44" s="56" t="s">
        <v>11</v>
      </c>
      <c r="D44" s="59">
        <f>IF(C44="y",VLOOKUP(LUT!C45,LUT!$C$4:$E$52,3),IF(C44="n",VLOOKUP(LUT!C45,LUT!$C$4:$E$52,2)," "))</f>
        <v>-1</v>
      </c>
      <c r="E44" s="57"/>
      <c r="F44" s="64" t="s">
        <v>12</v>
      </c>
      <c r="G44" s="64"/>
    </row>
    <row r="45" spans="1:7" ht="48" x14ac:dyDescent="0.2">
      <c r="A45" s="66">
        <v>7.07</v>
      </c>
      <c r="B45" s="67" t="s">
        <v>99</v>
      </c>
      <c r="C45" s="56" t="s">
        <v>37</v>
      </c>
      <c r="D45" s="59" t="str">
        <f>IF(C45="y",VLOOKUP(LUT!C46,LUT!$C$4:$E$52,3),IF(C45="n",VLOOKUP(LUT!C46,LUT!$C$4:$E$52,2)," "))</f>
        <v xml:space="preserve"> </v>
      </c>
      <c r="E45" s="57"/>
      <c r="F45" s="64" t="s">
        <v>100</v>
      </c>
      <c r="G45" s="64" t="s">
        <v>101</v>
      </c>
    </row>
    <row r="46" spans="1:7" ht="48" x14ac:dyDescent="0.2">
      <c r="A46" s="66">
        <v>7.08</v>
      </c>
      <c r="B46" s="67" t="s">
        <v>102</v>
      </c>
      <c r="C46" s="56" t="s">
        <v>20</v>
      </c>
      <c r="D46" s="59">
        <f>IF(C46="y",VLOOKUP(LUT!C47,LUT!$C$4:$E$52,3),IF(C46="n",VLOOKUP(LUT!C47,LUT!$C$4:$E$52,2)," "))</f>
        <v>1</v>
      </c>
      <c r="E46" s="57"/>
      <c r="F46" s="64" t="s">
        <v>100</v>
      </c>
      <c r="G46" s="64" t="s">
        <v>101</v>
      </c>
    </row>
    <row r="47" spans="1:7" ht="32" x14ac:dyDescent="0.2">
      <c r="A47" s="66">
        <v>8.01</v>
      </c>
      <c r="B47" s="67" t="s">
        <v>103</v>
      </c>
      <c r="C47" s="56" t="s">
        <v>37</v>
      </c>
      <c r="D47" s="59" t="str">
        <f>IF(C47="y",VLOOKUP(LUT!C48,LUT!$C$4:$E$52,3),IF(C47="n",VLOOKUP(LUT!C48,LUT!$C$4:$E$52,2)," "))</f>
        <v xml:space="preserve"> </v>
      </c>
      <c r="E47" s="57"/>
      <c r="F47" s="64" t="s">
        <v>104</v>
      </c>
      <c r="G47" s="64" t="s">
        <v>105</v>
      </c>
    </row>
    <row r="48" spans="1:7" ht="80" x14ac:dyDescent="0.2">
      <c r="A48" s="66">
        <v>8.02</v>
      </c>
      <c r="B48" s="67" t="s">
        <v>106</v>
      </c>
      <c r="C48" s="56" t="s">
        <v>37</v>
      </c>
      <c r="D48" s="59" t="str">
        <f>IF(C48="y",VLOOKUP(LUT!C49,LUT!$C$4:$E$52,3),IF(C48="n",VLOOKUP(LUT!C49,LUT!$C$4:$E$52,2)," "))</f>
        <v xml:space="preserve"> </v>
      </c>
      <c r="E48" s="57"/>
      <c r="F48" s="64" t="s">
        <v>107</v>
      </c>
      <c r="G48" s="64" t="s">
        <v>108</v>
      </c>
    </row>
    <row r="49" spans="1:7" ht="96" x14ac:dyDescent="0.2">
      <c r="A49" s="66">
        <v>8.0299999999999994</v>
      </c>
      <c r="B49" s="67" t="s">
        <v>109</v>
      </c>
      <c r="C49" s="56" t="s">
        <v>37</v>
      </c>
      <c r="D49" s="59" t="str">
        <f>IF(C49="y",VLOOKUP(LUT!C50,LUT!$C$4:$E$52,3),IF(C49="n",VLOOKUP(LUT!C50,LUT!$C$4:$E$52,2)," "))</f>
        <v xml:space="preserve"> </v>
      </c>
      <c r="E49" s="57"/>
      <c r="F49" s="64" t="s">
        <v>110</v>
      </c>
      <c r="G49" s="64" t="s">
        <v>111</v>
      </c>
    </row>
    <row r="50" spans="1:7" ht="144" x14ac:dyDescent="0.2">
      <c r="A50" s="66">
        <v>8.0399999999999991</v>
      </c>
      <c r="B50" s="67" t="s">
        <v>112</v>
      </c>
      <c r="C50" s="56" t="s">
        <v>20</v>
      </c>
      <c r="D50" s="59">
        <f>IF(C50="y",VLOOKUP(LUT!C51,LUT!$C$4:$E$52,3),IF(C50="n",VLOOKUP(LUT!C51,LUT!$C$4:$E$52,2)," "))</f>
        <v>1</v>
      </c>
      <c r="E50" s="57"/>
      <c r="F50" s="64" t="s">
        <v>113</v>
      </c>
      <c r="G50" s="64" t="s">
        <v>114</v>
      </c>
    </row>
    <row r="51" spans="1:7" ht="16" x14ac:dyDescent="0.2">
      <c r="A51" s="66">
        <v>8.0500000000000007</v>
      </c>
      <c r="B51" s="67" t="s">
        <v>115</v>
      </c>
      <c r="C51" s="56" t="s">
        <v>11</v>
      </c>
      <c r="D51" s="59">
        <f>IF(C51="y",VLOOKUP(LUT!C52,LUT!$C$4:$E$52,3),IF(C51="n",VLOOKUP(LUT!C52,LUT!$C$4:$E$52,2)," "))</f>
        <v>1</v>
      </c>
      <c r="E51" s="57"/>
      <c r="F51" s="64" t="s">
        <v>12</v>
      </c>
      <c r="G51" s="64"/>
    </row>
    <row r="52" spans="1:7" ht="16" thickBot="1" x14ac:dyDescent="0.25">
      <c r="A52" s="87"/>
      <c r="B52" s="86"/>
      <c r="C52" s="56"/>
      <c r="D52" s="56"/>
      <c r="E52" s="57"/>
      <c r="F52" s="56"/>
      <c r="G52" s="56"/>
    </row>
    <row r="53" spans="1:7" ht="29.25" customHeight="1" thickTop="1" x14ac:dyDescent="0.2">
      <c r="A53" s="56"/>
      <c r="B53" s="56"/>
      <c r="C53" s="69" t="s">
        <v>116</v>
      </c>
      <c r="D53" s="61">
        <f>SUM(D3:D51)</f>
        <v>21</v>
      </c>
      <c r="E53" s="62"/>
      <c r="F53" s="56"/>
      <c r="G53" s="56"/>
    </row>
    <row r="54" spans="1:7" ht="33" customHeight="1" thickBot="1" x14ac:dyDescent="0.25">
      <c r="A54" s="56"/>
      <c r="B54" s="56"/>
      <c r="C54" s="70" t="s">
        <v>117</v>
      </c>
      <c r="D54" s="21" t="str">
        <f>IF(E60="no","more info needed",IF(D53&lt;1,"accept",IF(D53&gt;6,"reject","evaluate further")))</f>
        <v>reject</v>
      </c>
      <c r="E54" s="62"/>
      <c r="F54" s="56"/>
      <c r="G54" s="56"/>
    </row>
    <row r="55" spans="1:7" ht="17" thickTop="1" thickBot="1" x14ac:dyDescent="0.25">
      <c r="A55" s="56"/>
      <c r="B55" s="56"/>
      <c r="C55" s="56"/>
      <c r="D55" s="56"/>
      <c r="E55" s="57"/>
      <c r="F55" s="56"/>
      <c r="G55" s="56"/>
    </row>
    <row r="56" spans="1:7" ht="34" thickTop="1" thickBot="1" x14ac:dyDescent="0.25">
      <c r="A56" s="56"/>
      <c r="B56" s="22" t="s">
        <v>118</v>
      </c>
      <c r="C56" s="23" t="s">
        <v>119</v>
      </c>
      <c r="D56" s="19" t="s">
        <v>120</v>
      </c>
      <c r="E56" s="62"/>
      <c r="F56" s="63"/>
      <c r="G56" s="56"/>
    </row>
    <row r="57" spans="1:7" ht="17" thickTop="1" x14ac:dyDescent="0.2">
      <c r="A57" s="56"/>
      <c r="B57" s="28" t="s">
        <v>121</v>
      </c>
      <c r="C57" s="24">
        <f>COUNTIF(C3:C15, "y")+COUNTIF(C3:C15, "n")+COUNTIF(C6:C7, "1")+COUNTIF(C6:C7, "2")+COUNTIF(C6:C7, "3")</f>
        <v>10</v>
      </c>
      <c r="D57" s="20" t="str">
        <f>IF(C57&gt;=2,"yes","no")</f>
        <v>yes</v>
      </c>
      <c r="E57" s="62"/>
      <c r="F57" s="56"/>
      <c r="G57" s="56"/>
    </row>
    <row r="58" spans="1:7" ht="16" x14ac:dyDescent="0.2">
      <c r="A58" s="56"/>
      <c r="B58" s="29" t="s">
        <v>122</v>
      </c>
      <c r="C58" s="24">
        <f>COUNTIF(C16:C27,"y")+COUNTIF(C16:C27,"n")</f>
        <v>10</v>
      </c>
      <c r="D58" s="20" t="str">
        <f>IF(C58&gt;=2,"yes","no")</f>
        <v>yes</v>
      </c>
      <c r="E58" s="62"/>
      <c r="F58" s="56"/>
      <c r="G58" s="56"/>
    </row>
    <row r="59" spans="1:7" ht="16" x14ac:dyDescent="0.2">
      <c r="A59" s="56"/>
      <c r="B59" s="28" t="s">
        <v>123</v>
      </c>
      <c r="C59" s="24">
        <f>COUNTIF(C28:C51,"y")+COUNTIF(C28:C51, "n")+COUNT(C28:C51)</f>
        <v>17</v>
      </c>
      <c r="D59" s="20" t="str">
        <f>IF(C59&gt;=6,"yes","no")</f>
        <v>yes</v>
      </c>
      <c r="E59" s="62"/>
      <c r="F59" s="56"/>
      <c r="G59" s="56"/>
    </row>
    <row r="60" spans="1:7" ht="17" thickBot="1" x14ac:dyDescent="0.25">
      <c r="A60" s="56"/>
      <c r="B60" s="25" t="s">
        <v>124</v>
      </c>
      <c r="C60" s="26">
        <f>SUM(C57:C59)</f>
        <v>37</v>
      </c>
      <c r="D60" s="21" t="str">
        <f>IF(D57="no","no",IF(D58="no","no",IF(D59="no","no","yes")))</f>
        <v>yes</v>
      </c>
      <c r="E60" s="62"/>
      <c r="F60" s="56"/>
      <c r="G60" s="56"/>
    </row>
    <row r="61" spans="1:7" ht="16" thickTop="1" x14ac:dyDescent="0.2">
      <c r="A61" s="56"/>
      <c r="B61" s="56"/>
      <c r="C61" s="56"/>
      <c r="D61" s="56"/>
      <c r="E61" s="57"/>
      <c r="F61" s="56"/>
      <c r="G61" s="56"/>
    </row>
    <row r="62" spans="1:7" x14ac:dyDescent="0.2">
      <c r="A62" s="56"/>
      <c r="B62" s="56"/>
      <c r="C62" s="56"/>
      <c r="D62" s="56"/>
      <c r="E62" s="57"/>
      <c r="F62" s="56"/>
      <c r="G62" s="56"/>
    </row>
    <row r="63" spans="1:7" ht="16" thickBot="1" x14ac:dyDescent="0.25">
      <c r="A63" s="56"/>
      <c r="B63" s="107" t="s">
        <v>125</v>
      </c>
      <c r="C63" s="107"/>
      <c r="D63" s="107"/>
      <c r="E63" s="62"/>
      <c r="F63" s="56"/>
      <c r="G63" s="56"/>
    </row>
    <row r="64" spans="1:7" ht="16" thickBot="1" x14ac:dyDescent="0.25">
      <c r="A64" s="56"/>
      <c r="B64" s="108" t="s">
        <v>126</v>
      </c>
      <c r="C64" s="109"/>
      <c r="D64" s="110"/>
      <c r="E64" s="62"/>
      <c r="F64" s="56"/>
      <c r="G64" s="56"/>
    </row>
    <row r="65" spans="1:7" x14ac:dyDescent="0.2">
      <c r="A65" s="56">
        <v>9.01</v>
      </c>
      <c r="B65" s="71" t="s">
        <v>127</v>
      </c>
      <c r="C65" s="111"/>
      <c r="D65" s="112"/>
      <c r="E65" s="62"/>
      <c r="F65" s="56"/>
      <c r="G65" s="56"/>
    </row>
    <row r="66" spans="1:7" x14ac:dyDescent="0.2">
      <c r="A66" s="56">
        <v>9.02</v>
      </c>
      <c r="B66" s="71" t="s">
        <v>128</v>
      </c>
      <c r="C66" s="113"/>
      <c r="D66" s="114"/>
      <c r="E66" s="62"/>
      <c r="F66" s="56"/>
      <c r="G66" s="56"/>
    </row>
    <row r="67" spans="1:7" x14ac:dyDescent="0.2">
      <c r="A67" s="56">
        <v>9.0299999999999994</v>
      </c>
      <c r="B67" s="71" t="s">
        <v>129</v>
      </c>
      <c r="C67" s="105"/>
      <c r="D67" s="106"/>
      <c r="E67" s="62"/>
      <c r="F67" s="56"/>
      <c r="G67" s="56"/>
    </row>
    <row r="68" spans="1:7" x14ac:dyDescent="0.2">
      <c r="A68" s="56">
        <v>9.0399999999999991</v>
      </c>
      <c r="B68" s="71" t="s">
        <v>130</v>
      </c>
      <c r="C68" s="105"/>
      <c r="D68" s="106"/>
      <c r="E68" s="62"/>
      <c r="F68" s="56"/>
      <c r="G68" s="56"/>
    </row>
    <row r="69" spans="1:7" x14ac:dyDescent="0.2">
      <c r="A69" s="56">
        <v>9.0500000000000007</v>
      </c>
      <c r="B69" s="71" t="s">
        <v>131</v>
      </c>
      <c r="C69" s="105"/>
      <c r="D69" s="106"/>
      <c r="E69" s="62"/>
      <c r="F69" s="56"/>
      <c r="G69" s="56"/>
    </row>
    <row r="70" spans="1:7" x14ac:dyDescent="0.2">
      <c r="A70" s="56">
        <v>9.06</v>
      </c>
      <c r="B70" s="71" t="s">
        <v>132</v>
      </c>
      <c r="C70" s="105"/>
      <c r="D70" s="106"/>
      <c r="E70" s="62"/>
      <c r="F70" s="56"/>
      <c r="G70" s="56"/>
    </row>
    <row r="71" spans="1:7" x14ac:dyDescent="0.2">
      <c r="A71" s="56">
        <v>9.07</v>
      </c>
      <c r="B71" s="71" t="s">
        <v>133</v>
      </c>
      <c r="C71" s="94"/>
      <c r="D71" s="97" t="str">
        <f>IF(C71="yes", IF(OR(C65="?", C66="?", C67="no", C67="?"), "eval.", IF(AND(C65="yes", C66="yes", C67="yes"), "reject", IF(OR(C65="no", C66="no"), "accept", " ")))," ")</f>
        <v xml:space="preserve"> </v>
      </c>
      <c r="E71" s="62"/>
      <c r="F71" s="56"/>
      <c r="G71" s="56"/>
    </row>
    <row r="72" spans="1:7" x14ac:dyDescent="0.2">
      <c r="A72" s="56">
        <v>9.08</v>
      </c>
      <c r="B72" s="71" t="s">
        <v>134</v>
      </c>
      <c r="C72" s="92"/>
      <c r="D72" s="89" t="str">
        <f>IF(C71="yes","STOP",IF(C72="yes",IF(C68="no","accept",IF(AND(C68="yes",OR(C69="yes",C70="yes")),"reject",IF(OR(C68="?",C69="?",C70="?",C69="no",C70="no"),"eval.",""))), ""))</f>
        <v/>
      </c>
      <c r="E72" s="62"/>
      <c r="F72" s="56"/>
      <c r="G72" s="56"/>
    </row>
    <row r="73" spans="1:7" ht="16" thickBot="1" x14ac:dyDescent="0.25">
      <c r="A73" s="56">
        <v>9.09</v>
      </c>
      <c r="B73" s="91" t="s">
        <v>135</v>
      </c>
      <c r="C73" s="93"/>
      <c r="D73" s="90" t="str">
        <f>IF(OR(C71="yes",C72="yes"),"STOP",IF(C73="yes",IF(AND(LUT!I26="accept",LUT!I27="accept"),"accept",IF(AND(LUT!I26="eval.",LUT!I27="eval."),"eval.",IF(OR(LUT!I26="reject",LUT!I27="reject"),"reject",""))),""))</f>
        <v/>
      </c>
      <c r="E73" s="62"/>
      <c r="F73" s="56"/>
      <c r="G73" s="56"/>
    </row>
    <row r="74" spans="1:7" ht="16" thickBot="1" x14ac:dyDescent="0.25">
      <c r="A74" s="56"/>
      <c r="B74" s="72" t="s">
        <v>136</v>
      </c>
      <c r="C74" s="103" t="str">
        <f>IF(OR(D71="accept", D72="accept", D73="accept"), "Accept", IF(OR(D71="eval.", D72="eval.", D73="eval."), "Evaluate Further", IF(OR(D71="reject", D72="reject",D73="reject"), "Reject", "")))</f>
        <v/>
      </c>
      <c r="D74" s="104"/>
      <c r="E74" s="62"/>
      <c r="F74" s="56"/>
      <c r="G74" s="56"/>
    </row>
    <row r="75" spans="1:7" x14ac:dyDescent="0.2">
      <c r="A75" s="56"/>
      <c r="B75" s="64"/>
      <c r="C75" s="64"/>
      <c r="D75" s="56"/>
      <c r="E75" s="57"/>
      <c r="F75" s="56"/>
      <c r="G75" s="56"/>
    </row>
    <row r="76" spans="1:7" x14ac:dyDescent="0.2">
      <c r="A76" s="56"/>
      <c r="B76" s="64"/>
      <c r="C76" s="64"/>
      <c r="D76" s="56"/>
      <c r="E76" s="57"/>
      <c r="F76" s="56"/>
      <c r="G76" s="56"/>
    </row>
    <row r="77" spans="1:7" x14ac:dyDescent="0.2">
      <c r="A77" s="56"/>
      <c r="B77" s="64"/>
      <c r="C77" s="64"/>
      <c r="D77" s="56"/>
      <c r="E77" s="57"/>
      <c r="F77" s="56"/>
      <c r="G77" s="56"/>
    </row>
    <row r="78" spans="1:7" x14ac:dyDescent="0.2">
      <c r="A78" s="56"/>
      <c r="B78" s="64"/>
      <c r="C78" s="64"/>
      <c r="D78" s="56"/>
      <c r="E78" s="57"/>
      <c r="F78" s="56"/>
      <c r="G78" s="56"/>
    </row>
    <row r="79" spans="1:7" x14ac:dyDescent="0.2">
      <c r="A79" s="56"/>
      <c r="B79" s="64"/>
      <c r="C79" s="64"/>
      <c r="D79" s="56"/>
      <c r="E79" s="57"/>
      <c r="F79" s="56"/>
      <c r="G79" s="56"/>
    </row>
    <row r="80" spans="1:7" x14ac:dyDescent="0.2">
      <c r="A80" s="56"/>
      <c r="B80" s="64"/>
      <c r="C80" s="64"/>
      <c r="D80" s="56"/>
      <c r="E80" s="57"/>
      <c r="F80" s="56"/>
      <c r="G80" s="56"/>
    </row>
    <row r="81" spans="1:7" x14ac:dyDescent="0.2">
      <c r="A81" s="56"/>
      <c r="B81" s="64"/>
      <c r="C81" s="64"/>
      <c r="D81" s="56"/>
      <c r="E81" s="57"/>
      <c r="F81" s="56"/>
      <c r="G81" s="56"/>
    </row>
    <row r="82" spans="1:7" x14ac:dyDescent="0.2">
      <c r="A82" s="56"/>
      <c r="B82" s="64"/>
      <c r="C82" s="64"/>
      <c r="D82" s="56"/>
      <c r="E82" s="57"/>
      <c r="F82" s="56"/>
      <c r="G82" s="56"/>
    </row>
    <row r="83" spans="1:7" x14ac:dyDescent="0.2">
      <c r="A83" s="56"/>
      <c r="B83" s="64"/>
      <c r="C83" s="64"/>
      <c r="D83" s="56"/>
      <c r="E83" s="57"/>
      <c r="F83" s="56"/>
      <c r="G83" s="56"/>
    </row>
    <row r="84" spans="1:7" x14ac:dyDescent="0.2">
      <c r="A84" s="56"/>
      <c r="B84" s="64"/>
      <c r="C84" s="64"/>
      <c r="D84" s="56"/>
      <c r="E84" s="57"/>
      <c r="F84" s="56"/>
      <c r="G84" s="56"/>
    </row>
    <row r="85" spans="1:7" x14ac:dyDescent="0.2">
      <c r="A85" s="56"/>
      <c r="B85" s="64"/>
      <c r="C85" s="64"/>
      <c r="D85" s="56"/>
      <c r="E85" s="57"/>
      <c r="F85" s="56"/>
      <c r="G85" s="56"/>
    </row>
    <row r="86" spans="1:7" x14ac:dyDescent="0.2">
      <c r="A86" s="56"/>
      <c r="B86" s="56"/>
      <c r="C86" s="56"/>
      <c r="D86" s="56"/>
      <c r="E86" s="57"/>
      <c r="F86" s="56"/>
      <c r="G86" s="56"/>
    </row>
    <row r="107" spans="6:6" x14ac:dyDescent="0.2">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baseColWidth="10" defaultColWidth="8.83203125" defaultRowHeight="15" x14ac:dyDescent="0.2"/>
  <cols>
    <col min="1" max="1" width="6.83203125" customWidth="1"/>
    <col min="8" max="8" width="18.33203125" customWidth="1"/>
  </cols>
  <sheetData>
    <row r="1" spans="2:18" ht="16" thickBot="1" x14ac:dyDescent="0.25"/>
    <row r="2" spans="2:18" ht="16" thickBot="1" x14ac:dyDescent="0.25">
      <c r="B2" t="s">
        <v>137</v>
      </c>
      <c r="H2" s="140" t="s">
        <v>138</v>
      </c>
      <c r="I2" s="141"/>
      <c r="J2" s="141"/>
      <c r="K2" s="141"/>
      <c r="L2" s="141"/>
      <c r="M2" s="141"/>
      <c r="N2" s="141"/>
      <c r="O2" s="141"/>
      <c r="P2" s="141"/>
      <c r="Q2" s="141"/>
      <c r="R2" s="142"/>
    </row>
    <row r="3" spans="2:18" x14ac:dyDescent="0.2">
      <c r="B3" s="1" t="s">
        <v>118</v>
      </c>
      <c r="C3" s="2" t="s">
        <v>4</v>
      </c>
      <c r="D3" s="2" t="s">
        <v>139</v>
      </c>
      <c r="E3" s="3" t="s">
        <v>140</v>
      </c>
      <c r="H3" s="127" t="s">
        <v>141</v>
      </c>
      <c r="I3" s="128"/>
      <c r="J3" s="128"/>
      <c r="K3" s="128"/>
      <c r="L3" s="128"/>
      <c r="M3" s="128"/>
      <c r="N3" s="128"/>
      <c r="O3" s="128"/>
      <c r="P3" s="128"/>
      <c r="Q3" s="128"/>
      <c r="R3" s="129"/>
    </row>
    <row r="4" spans="2:18" x14ac:dyDescent="0.2">
      <c r="B4" s="4" t="s">
        <v>142</v>
      </c>
      <c r="C4">
        <v>1.01</v>
      </c>
      <c r="D4">
        <v>0</v>
      </c>
      <c r="E4" s="5">
        <v>-3</v>
      </c>
      <c r="H4" s="130" t="s">
        <v>143</v>
      </c>
      <c r="I4" s="131"/>
      <c r="J4" s="131"/>
      <c r="K4" s="131"/>
      <c r="L4" s="131"/>
      <c r="M4" s="131"/>
      <c r="N4" s="131"/>
      <c r="O4" s="131"/>
      <c r="P4" s="131"/>
      <c r="Q4" s="131"/>
      <c r="R4" s="16" t="s">
        <v>144</v>
      </c>
    </row>
    <row r="5" spans="2:18" x14ac:dyDescent="0.2">
      <c r="B5" s="4" t="s">
        <v>123</v>
      </c>
      <c r="C5">
        <v>1.02</v>
      </c>
      <c r="D5">
        <v>-1</v>
      </c>
      <c r="E5" s="5">
        <v>1</v>
      </c>
      <c r="H5" s="130" t="s">
        <v>145</v>
      </c>
      <c r="I5" s="10">
        <v>2.0099999999999998</v>
      </c>
      <c r="J5" s="10">
        <v>1</v>
      </c>
      <c r="K5" s="10">
        <v>1</v>
      </c>
      <c r="L5" s="10">
        <v>1</v>
      </c>
      <c r="M5" s="10">
        <v>2</v>
      </c>
      <c r="N5" s="10">
        <v>2</v>
      </c>
      <c r="O5" s="10">
        <v>2</v>
      </c>
      <c r="P5" s="10">
        <v>3</v>
      </c>
      <c r="Q5" s="10">
        <v>3</v>
      </c>
      <c r="R5" s="11">
        <v>3</v>
      </c>
    </row>
    <row r="6" spans="2:18" x14ac:dyDescent="0.2">
      <c r="B6" s="4" t="s">
        <v>123</v>
      </c>
      <c r="C6">
        <v>1.03</v>
      </c>
      <c r="D6">
        <v>-1</v>
      </c>
      <c r="E6" s="5">
        <v>1</v>
      </c>
      <c r="H6" s="130"/>
      <c r="I6" s="10">
        <v>2.02</v>
      </c>
      <c r="J6" s="10">
        <v>1</v>
      </c>
      <c r="K6" s="10">
        <v>2</v>
      </c>
      <c r="L6" s="10">
        <v>3</v>
      </c>
      <c r="M6" s="10">
        <v>1</v>
      </c>
      <c r="N6" s="10">
        <v>2</v>
      </c>
      <c r="O6" s="10">
        <v>3</v>
      </c>
      <c r="P6" s="10">
        <v>1</v>
      </c>
      <c r="Q6" s="10">
        <v>2</v>
      </c>
      <c r="R6" s="11">
        <v>3</v>
      </c>
    </row>
    <row r="7" spans="2:18" x14ac:dyDescent="0.2">
      <c r="B7" s="4"/>
      <c r="C7">
        <v>2.0099999999999998</v>
      </c>
      <c r="D7" s="115" t="s">
        <v>146</v>
      </c>
      <c r="E7" s="116"/>
      <c r="H7" s="132" t="s">
        <v>147</v>
      </c>
      <c r="I7" s="10">
        <v>3.01</v>
      </c>
      <c r="J7" s="10">
        <v>2</v>
      </c>
      <c r="K7" s="10">
        <v>1</v>
      </c>
      <c r="L7" s="10">
        <v>1</v>
      </c>
      <c r="M7" s="10">
        <v>2</v>
      </c>
      <c r="N7" s="10">
        <v>2</v>
      </c>
      <c r="O7" s="10">
        <v>1</v>
      </c>
      <c r="P7" s="10">
        <v>2</v>
      </c>
      <c r="Q7" s="10">
        <v>2</v>
      </c>
      <c r="R7" s="11">
        <v>2</v>
      </c>
    </row>
    <row r="8" spans="2:18" x14ac:dyDescent="0.2">
      <c r="B8" s="4"/>
      <c r="C8">
        <v>2.02</v>
      </c>
      <c r="D8" s="117"/>
      <c r="E8" s="118"/>
      <c r="H8" s="132"/>
      <c r="I8" s="10">
        <v>3.02</v>
      </c>
      <c r="J8" s="10">
        <v>2</v>
      </c>
      <c r="K8" s="10">
        <v>1</v>
      </c>
      <c r="L8" s="10">
        <v>1</v>
      </c>
      <c r="M8" s="10">
        <v>2</v>
      </c>
      <c r="N8" s="10">
        <v>2</v>
      </c>
      <c r="O8" s="10">
        <v>1</v>
      </c>
      <c r="P8" s="10">
        <v>2</v>
      </c>
      <c r="Q8" s="10">
        <v>2</v>
      </c>
      <c r="R8" s="11">
        <v>2</v>
      </c>
    </row>
    <row r="9" spans="2:18" x14ac:dyDescent="0.2">
      <c r="B9" s="4" t="s">
        <v>123</v>
      </c>
      <c r="C9">
        <v>2.0299999999999998</v>
      </c>
      <c r="D9">
        <v>0</v>
      </c>
      <c r="E9" s="5">
        <v>1</v>
      </c>
      <c r="H9" s="132"/>
      <c r="I9" s="10">
        <v>3.03</v>
      </c>
      <c r="J9" s="10">
        <v>4</v>
      </c>
      <c r="K9" s="10">
        <v>2</v>
      </c>
      <c r="L9" s="10">
        <v>1</v>
      </c>
      <c r="M9" s="10">
        <v>4</v>
      </c>
      <c r="N9" s="10">
        <v>3</v>
      </c>
      <c r="O9" s="10">
        <v>2</v>
      </c>
      <c r="P9" s="10">
        <v>4</v>
      </c>
      <c r="Q9" s="10">
        <v>4</v>
      </c>
      <c r="R9" s="11">
        <v>4</v>
      </c>
    </row>
    <row r="10" spans="2:18" x14ac:dyDescent="0.2">
      <c r="B10" s="4" t="s">
        <v>123</v>
      </c>
      <c r="C10">
        <v>2.04</v>
      </c>
      <c r="D10">
        <v>0</v>
      </c>
      <c r="E10" s="5">
        <v>1</v>
      </c>
      <c r="H10" s="132"/>
      <c r="I10" s="10">
        <v>3.04</v>
      </c>
      <c r="J10" s="10">
        <v>4</v>
      </c>
      <c r="K10" s="10">
        <v>2</v>
      </c>
      <c r="L10" s="10">
        <v>1</v>
      </c>
      <c r="M10" s="10">
        <v>4</v>
      </c>
      <c r="N10" s="10">
        <v>3</v>
      </c>
      <c r="O10" s="10">
        <v>2</v>
      </c>
      <c r="P10" s="10">
        <v>4</v>
      </c>
      <c r="Q10" s="10">
        <v>4</v>
      </c>
      <c r="R10" s="11">
        <v>4</v>
      </c>
    </row>
    <row r="11" spans="2:18" x14ac:dyDescent="0.2">
      <c r="B11" s="4"/>
      <c r="C11">
        <v>2.0499999999999998</v>
      </c>
      <c r="E11" s="5"/>
      <c r="H11" s="132"/>
      <c r="I11" s="10">
        <v>3.05</v>
      </c>
      <c r="J11" s="10">
        <v>2</v>
      </c>
      <c r="K11" s="10">
        <v>1</v>
      </c>
      <c r="L11" s="10">
        <v>1</v>
      </c>
      <c r="M11" s="10">
        <v>2</v>
      </c>
      <c r="N11" s="10">
        <v>2</v>
      </c>
      <c r="O11" s="10">
        <v>1</v>
      </c>
      <c r="P11" s="10">
        <v>2</v>
      </c>
      <c r="Q11" s="10">
        <v>2</v>
      </c>
      <c r="R11" s="11">
        <v>2</v>
      </c>
    </row>
    <row r="12" spans="2:18" x14ac:dyDescent="0.2">
      <c r="B12" s="4" t="s">
        <v>123</v>
      </c>
      <c r="C12">
        <v>3.01</v>
      </c>
      <c r="D12" s="119" t="s">
        <v>148</v>
      </c>
      <c r="E12" s="120"/>
      <c r="H12" s="143" t="s">
        <v>149</v>
      </c>
      <c r="I12" s="144"/>
      <c r="J12" s="144"/>
      <c r="K12" s="144"/>
      <c r="L12" s="144"/>
      <c r="M12" s="144"/>
      <c r="N12" s="144"/>
      <c r="O12" s="144"/>
      <c r="P12" s="144"/>
      <c r="Q12" s="144"/>
      <c r="R12" s="146"/>
    </row>
    <row r="13" spans="2:18" x14ac:dyDescent="0.2">
      <c r="B13" s="4" t="s">
        <v>150</v>
      </c>
      <c r="C13">
        <v>3.02</v>
      </c>
      <c r="D13" s="121"/>
      <c r="E13" s="122"/>
      <c r="H13" s="4" t="s">
        <v>151</v>
      </c>
      <c r="I13" s="10">
        <v>2.0499999999999998</v>
      </c>
      <c r="J13" s="10" t="s">
        <v>37</v>
      </c>
      <c r="K13" s="10" t="s">
        <v>152</v>
      </c>
      <c r="L13" s="10" t="s">
        <v>153</v>
      </c>
      <c r="M13" s="144"/>
      <c r="N13" s="144"/>
      <c r="O13" s="144"/>
      <c r="P13" s="144"/>
      <c r="Q13" s="144"/>
      <c r="R13" s="146"/>
    </row>
    <row r="14" spans="2:18" x14ac:dyDescent="0.2">
      <c r="B14" s="4" t="s">
        <v>121</v>
      </c>
      <c r="C14">
        <v>3.03</v>
      </c>
      <c r="D14" s="121"/>
      <c r="E14" s="122"/>
      <c r="H14" s="132" t="s">
        <v>147</v>
      </c>
      <c r="I14" s="10">
        <v>3.01</v>
      </c>
      <c r="J14" s="10">
        <v>-1</v>
      </c>
      <c r="K14" s="10">
        <v>0</v>
      </c>
      <c r="L14" s="10">
        <v>-2</v>
      </c>
      <c r="M14" s="144"/>
      <c r="N14" s="144"/>
      <c r="O14" s="144"/>
      <c r="P14" s="144"/>
      <c r="Q14" s="144"/>
      <c r="R14" s="146"/>
    </row>
    <row r="15" spans="2:18" ht="16" thickBot="1" x14ac:dyDescent="0.25">
      <c r="B15" s="4" t="s">
        <v>150</v>
      </c>
      <c r="C15">
        <v>3.04</v>
      </c>
      <c r="D15" s="121"/>
      <c r="E15" s="122"/>
      <c r="H15" s="145"/>
      <c r="I15" s="13" t="s">
        <v>154</v>
      </c>
      <c r="J15" s="13">
        <v>0</v>
      </c>
      <c r="K15" s="13">
        <v>0</v>
      </c>
      <c r="L15" s="13">
        <v>0</v>
      </c>
      <c r="M15" s="147"/>
      <c r="N15" s="147"/>
      <c r="O15" s="147"/>
      <c r="P15" s="147"/>
      <c r="Q15" s="147"/>
      <c r="R15" s="148"/>
    </row>
    <row r="16" spans="2:18" x14ac:dyDescent="0.2">
      <c r="B16" s="4" t="s">
        <v>123</v>
      </c>
      <c r="C16">
        <v>3.05</v>
      </c>
      <c r="D16" s="123"/>
      <c r="E16" s="124"/>
    </row>
    <row r="17" spans="2:11" x14ac:dyDescent="0.2">
      <c r="B17" s="4" t="s">
        <v>155</v>
      </c>
      <c r="C17">
        <v>4.01</v>
      </c>
      <c r="D17">
        <v>0</v>
      </c>
      <c r="E17" s="5">
        <v>1</v>
      </c>
    </row>
    <row r="18" spans="2:11" ht="16" thickBot="1" x14ac:dyDescent="0.25">
      <c r="B18" s="4" t="s">
        <v>123</v>
      </c>
      <c r="C18">
        <v>4.0199999999999996</v>
      </c>
      <c r="D18">
        <v>0</v>
      </c>
      <c r="E18" s="5">
        <v>1</v>
      </c>
    </row>
    <row r="19" spans="2:11" x14ac:dyDescent="0.2">
      <c r="B19" s="4" t="s">
        <v>123</v>
      </c>
      <c r="C19">
        <v>4.03</v>
      </c>
      <c r="D19">
        <v>0</v>
      </c>
      <c r="E19" s="5">
        <v>1</v>
      </c>
      <c r="H19" s="140" t="s">
        <v>156</v>
      </c>
      <c r="I19" s="141"/>
      <c r="J19" s="141"/>
      <c r="K19" s="142"/>
    </row>
    <row r="20" spans="2:11" x14ac:dyDescent="0.2">
      <c r="B20" s="4" t="s">
        <v>121</v>
      </c>
      <c r="C20">
        <v>4.04</v>
      </c>
      <c r="D20">
        <v>-1</v>
      </c>
      <c r="E20" s="5">
        <v>1</v>
      </c>
      <c r="H20" s="4" t="s">
        <v>157</v>
      </c>
      <c r="I20" s="12">
        <v>1</v>
      </c>
      <c r="J20" s="12">
        <v>2</v>
      </c>
      <c r="K20" s="9">
        <v>4</v>
      </c>
    </row>
    <row r="21" spans="2:11" ht="16" thickBot="1" x14ac:dyDescent="0.25">
      <c r="B21" s="4" t="s">
        <v>123</v>
      </c>
      <c r="C21">
        <v>4.05</v>
      </c>
      <c r="D21">
        <v>0</v>
      </c>
      <c r="E21" s="5">
        <v>1</v>
      </c>
      <c r="H21" s="6" t="s">
        <v>6</v>
      </c>
      <c r="I21" s="14">
        <v>1</v>
      </c>
      <c r="J21" s="14">
        <v>0</v>
      </c>
      <c r="K21" s="15">
        <v>-1</v>
      </c>
    </row>
    <row r="22" spans="2:11" x14ac:dyDescent="0.2">
      <c r="B22" s="4" t="s">
        <v>123</v>
      </c>
      <c r="C22">
        <v>4.0599999999999996</v>
      </c>
      <c r="D22">
        <v>0</v>
      </c>
      <c r="E22" s="5">
        <v>1</v>
      </c>
    </row>
    <row r="23" spans="2:11" x14ac:dyDescent="0.2">
      <c r="B23" s="4" t="s">
        <v>123</v>
      </c>
      <c r="C23">
        <v>4.07</v>
      </c>
      <c r="D23">
        <v>0</v>
      </c>
      <c r="E23" s="5">
        <v>1</v>
      </c>
    </row>
    <row r="24" spans="2:11" ht="16" thickBot="1" x14ac:dyDescent="0.25">
      <c r="B24" s="4" t="s">
        <v>150</v>
      </c>
      <c r="C24">
        <v>4.08</v>
      </c>
      <c r="D24">
        <v>0</v>
      </c>
      <c r="E24" s="5">
        <v>1</v>
      </c>
    </row>
    <row r="25" spans="2:11" x14ac:dyDescent="0.2">
      <c r="B25" s="4" t="s">
        <v>150</v>
      </c>
      <c r="C25">
        <v>4.09</v>
      </c>
      <c r="D25">
        <v>0</v>
      </c>
      <c r="E25" s="5">
        <v>1</v>
      </c>
      <c r="H25" s="133" t="s">
        <v>158</v>
      </c>
      <c r="I25" s="134"/>
      <c r="J25" s="134"/>
      <c r="K25" s="135"/>
    </row>
    <row r="26" spans="2:11" x14ac:dyDescent="0.2">
      <c r="B26" s="4" t="s">
        <v>150</v>
      </c>
      <c r="C26">
        <v>4.0999999999999996</v>
      </c>
      <c r="D26">
        <v>0</v>
      </c>
      <c r="E26" s="5">
        <v>1</v>
      </c>
      <c r="H26" s="95" t="s">
        <v>159</v>
      </c>
      <c r="I26" s="136" t="str">
        <f>IF(OR('WRA Worksheet'!C65="?",'WRA Worksheet'!C66="?",'WRA Worksheet'!C67="?",'WRA Worksheet'!C67="no"),"eval.",IF(AND('WRA Worksheet'!C65="yes",'WRA Worksheet'!C66="yes",'WRA Worksheet'!C67="yes"),"reject",IF(OR('WRA Worksheet'!C65="no",'WRA Worksheet'!C66="no"),"accept","")))</f>
        <v/>
      </c>
      <c r="J26" s="136"/>
      <c r="K26" s="137"/>
    </row>
    <row r="27" spans="2:11" ht="16" thickBot="1" x14ac:dyDescent="0.25">
      <c r="B27" s="4" t="s">
        <v>150</v>
      </c>
      <c r="C27">
        <v>4.1100000000000003</v>
      </c>
      <c r="D27">
        <v>0</v>
      </c>
      <c r="E27" s="5">
        <v>1</v>
      </c>
      <c r="H27" s="96" t="s">
        <v>160</v>
      </c>
      <c r="I27" s="138" t="str">
        <f>IF('WRA Worksheet'!C68="no","accept",IF(AND('WRA Worksheet'!C68="yes",OR('WRA Worksheet'!C69="yes",'WRA Worksheet'!C70="yes")),"reject",IF(OR('WRA Worksheet'!C68="?",'WRA Worksheet'!C69="?",'WRA Worksheet'!C70="?",'WRA Worksheet'!C69="no",'WRA Worksheet'!C70="no"),"eval.","")))</f>
        <v/>
      </c>
      <c r="J27" s="138"/>
      <c r="K27" s="139"/>
    </row>
    <row r="28" spans="2:11" x14ac:dyDescent="0.2">
      <c r="B28" s="4" t="s">
        <v>123</v>
      </c>
      <c r="C28">
        <v>4.12</v>
      </c>
      <c r="D28">
        <v>0</v>
      </c>
      <c r="E28" s="5">
        <v>1</v>
      </c>
    </row>
    <row r="29" spans="2:11" x14ac:dyDescent="0.2">
      <c r="B29" s="4" t="s">
        <v>161</v>
      </c>
      <c r="C29">
        <v>5.01</v>
      </c>
      <c r="D29">
        <v>0</v>
      </c>
      <c r="E29" s="5">
        <v>5</v>
      </c>
    </row>
    <row r="30" spans="2:11" x14ac:dyDescent="0.2">
      <c r="B30" s="4" t="s">
        <v>123</v>
      </c>
      <c r="C30">
        <v>5.0199999999999996</v>
      </c>
      <c r="D30">
        <v>0</v>
      </c>
      <c r="E30" s="5">
        <v>1</v>
      </c>
    </row>
    <row r="31" spans="2:11" x14ac:dyDescent="0.2">
      <c r="B31" s="4" t="s">
        <v>150</v>
      </c>
      <c r="C31">
        <v>5.03</v>
      </c>
      <c r="D31">
        <v>0</v>
      </c>
      <c r="E31" s="5">
        <v>1</v>
      </c>
    </row>
    <row r="32" spans="2:11" x14ac:dyDescent="0.2">
      <c r="B32" s="4" t="s">
        <v>123</v>
      </c>
      <c r="C32">
        <v>5.04</v>
      </c>
      <c r="D32">
        <v>0</v>
      </c>
      <c r="E32" s="5">
        <v>1</v>
      </c>
    </row>
    <row r="33" spans="2:5" x14ac:dyDescent="0.2">
      <c r="B33" s="4" t="s">
        <v>123</v>
      </c>
      <c r="C33">
        <v>6.01</v>
      </c>
      <c r="D33">
        <v>0</v>
      </c>
      <c r="E33" s="5">
        <v>1</v>
      </c>
    </row>
    <row r="34" spans="2:5" x14ac:dyDescent="0.2">
      <c r="B34" s="4" t="s">
        <v>123</v>
      </c>
      <c r="C34">
        <v>6.02</v>
      </c>
      <c r="D34">
        <v>-1</v>
      </c>
      <c r="E34" s="5">
        <v>1</v>
      </c>
    </row>
    <row r="35" spans="2:5" x14ac:dyDescent="0.2">
      <c r="B35" s="4" t="s">
        <v>121</v>
      </c>
      <c r="C35">
        <v>6.03</v>
      </c>
      <c r="D35">
        <v>-1</v>
      </c>
      <c r="E35" s="5">
        <v>1</v>
      </c>
    </row>
    <row r="36" spans="2:5" x14ac:dyDescent="0.2">
      <c r="B36" s="4" t="s">
        <v>123</v>
      </c>
      <c r="C36">
        <v>6.04</v>
      </c>
      <c r="D36">
        <v>-1</v>
      </c>
      <c r="E36" s="5">
        <v>1</v>
      </c>
    </row>
    <row r="37" spans="2:5" x14ac:dyDescent="0.2">
      <c r="B37" s="4" t="s">
        <v>123</v>
      </c>
      <c r="C37">
        <v>6.05</v>
      </c>
      <c r="D37">
        <v>0</v>
      </c>
      <c r="E37" s="5">
        <v>-1</v>
      </c>
    </row>
    <row r="38" spans="2:5" x14ac:dyDescent="0.2">
      <c r="B38" s="4" t="s">
        <v>121</v>
      </c>
      <c r="C38">
        <v>6.06</v>
      </c>
      <c r="D38">
        <v>-1</v>
      </c>
      <c r="E38" s="5">
        <v>1</v>
      </c>
    </row>
    <row r="39" spans="2:5" x14ac:dyDescent="0.2">
      <c r="B39" s="4" t="s">
        <v>123</v>
      </c>
      <c r="C39">
        <v>6.07</v>
      </c>
      <c r="D39" s="125" t="s">
        <v>162</v>
      </c>
      <c r="E39" s="126"/>
    </row>
    <row r="40" spans="2:5" x14ac:dyDescent="0.2">
      <c r="B40" s="4" t="s">
        <v>121</v>
      </c>
      <c r="C40">
        <v>7.01</v>
      </c>
      <c r="D40">
        <v>-1</v>
      </c>
      <c r="E40" s="5">
        <v>1</v>
      </c>
    </row>
    <row r="41" spans="2:5" x14ac:dyDescent="0.2">
      <c r="B41" s="4" t="s">
        <v>123</v>
      </c>
      <c r="C41">
        <v>7.02</v>
      </c>
      <c r="D41">
        <v>-1</v>
      </c>
      <c r="E41" s="5">
        <v>1</v>
      </c>
    </row>
    <row r="42" spans="2:5" x14ac:dyDescent="0.2">
      <c r="B42" s="4" t="s">
        <v>121</v>
      </c>
      <c r="C42">
        <v>7.03</v>
      </c>
      <c r="D42">
        <v>-1</v>
      </c>
      <c r="E42" s="5">
        <v>1</v>
      </c>
    </row>
    <row r="43" spans="2:5" x14ac:dyDescent="0.2">
      <c r="B43" s="4" t="s">
        <v>123</v>
      </c>
      <c r="C43">
        <v>7.04</v>
      </c>
      <c r="D43">
        <v>-1</v>
      </c>
      <c r="E43" s="5">
        <v>1</v>
      </c>
    </row>
    <row r="44" spans="2:5" x14ac:dyDescent="0.2">
      <c r="B44" s="4" t="s">
        <v>150</v>
      </c>
      <c r="C44">
        <v>7.05</v>
      </c>
      <c r="D44">
        <v>-1</v>
      </c>
      <c r="E44" s="5">
        <v>1</v>
      </c>
    </row>
    <row r="45" spans="2:5" x14ac:dyDescent="0.2">
      <c r="B45" s="4" t="s">
        <v>150</v>
      </c>
      <c r="C45">
        <v>7.06</v>
      </c>
      <c r="D45">
        <v>-1</v>
      </c>
      <c r="E45" s="5">
        <v>1</v>
      </c>
    </row>
    <row r="46" spans="2:5" x14ac:dyDescent="0.2">
      <c r="B46" s="4" t="s">
        <v>123</v>
      </c>
      <c r="C46">
        <v>7.07</v>
      </c>
      <c r="D46">
        <v>-1</v>
      </c>
      <c r="E46" s="5">
        <v>1</v>
      </c>
    </row>
    <row r="47" spans="2:5" x14ac:dyDescent="0.2">
      <c r="B47" s="4" t="s">
        <v>123</v>
      </c>
      <c r="C47">
        <v>7.08</v>
      </c>
      <c r="D47">
        <v>-1</v>
      </c>
      <c r="E47" s="5">
        <v>1</v>
      </c>
    </row>
    <row r="48" spans="2:5" x14ac:dyDescent="0.2">
      <c r="B48" s="4" t="s">
        <v>123</v>
      </c>
      <c r="C48">
        <v>8.01</v>
      </c>
      <c r="D48">
        <v>-1</v>
      </c>
      <c r="E48" s="5">
        <v>1</v>
      </c>
    </row>
    <row r="49" spans="2:5" x14ac:dyDescent="0.2">
      <c r="B49" s="4" t="s">
        <v>123</v>
      </c>
      <c r="C49">
        <v>8.02</v>
      </c>
      <c r="D49">
        <v>-1</v>
      </c>
      <c r="E49" s="5">
        <v>1</v>
      </c>
    </row>
    <row r="50" spans="2:5" x14ac:dyDescent="0.2">
      <c r="B50" s="4" t="s">
        <v>121</v>
      </c>
      <c r="C50">
        <v>8.0299999999999994</v>
      </c>
      <c r="D50">
        <v>1</v>
      </c>
      <c r="E50" s="5">
        <v>-1</v>
      </c>
    </row>
    <row r="51" spans="2:5" x14ac:dyDescent="0.2">
      <c r="B51" s="4" t="s">
        <v>121</v>
      </c>
      <c r="C51">
        <v>8.0399999999999991</v>
      </c>
      <c r="D51">
        <v>-1</v>
      </c>
      <c r="E51" s="5">
        <v>1</v>
      </c>
    </row>
    <row r="52" spans="2:5" x14ac:dyDescent="0.2">
      <c r="B52" s="4" t="s">
        <v>123</v>
      </c>
      <c r="C52">
        <v>8.0500000000000007</v>
      </c>
      <c r="D52">
        <v>1</v>
      </c>
      <c r="E52" s="5">
        <v>-1</v>
      </c>
    </row>
    <row r="53" spans="2:5" x14ac:dyDescent="0.2">
      <c r="B53" s="4"/>
      <c r="E53" s="5"/>
    </row>
    <row r="54" spans="2:5" ht="16" thickBot="1" x14ac:dyDescent="0.25">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baseColWidth="10" defaultColWidth="8.83203125" defaultRowHeight="15" x14ac:dyDescent="0.2"/>
  <cols>
    <col min="1" max="1" width="7.1640625" customWidth="1"/>
    <col min="2" max="2" width="64.5" customWidth="1"/>
  </cols>
  <sheetData>
    <row r="1" spans="1:4" ht="109.5" customHeight="1" x14ac:dyDescent="0.2">
      <c r="A1" s="152" t="str">
        <f>'WRA Worksheet'!F1</f>
        <v>Assessment date: 24 Oct 25 Prepared by Cameron Deelstra</v>
      </c>
      <c r="B1" s="153"/>
      <c r="C1" s="153"/>
      <c r="D1" s="98" t="s">
        <v>163</v>
      </c>
    </row>
    <row r="2" spans="1:4" ht="19" x14ac:dyDescent="0.2">
      <c r="A2" s="149" t="s">
        <v>164</v>
      </c>
      <c r="B2" s="150"/>
      <c r="C2" s="73" t="s">
        <v>5</v>
      </c>
      <c r="D2" s="73" t="s">
        <v>6</v>
      </c>
    </row>
    <row r="3" spans="1:4" ht="16" x14ac:dyDescent="0.2">
      <c r="A3" s="74">
        <v>1.01</v>
      </c>
      <c r="B3" s="75" t="s">
        <v>10</v>
      </c>
      <c r="C3" s="76" t="str">
        <f>'WRA Worksheet'!C3</f>
        <v>n</v>
      </c>
      <c r="D3" s="82">
        <f>'WRA Worksheet'!D3</f>
        <v>0</v>
      </c>
    </row>
    <row r="4" spans="1:4" ht="16" x14ac:dyDescent="0.2">
      <c r="A4" s="74">
        <v>1.02</v>
      </c>
      <c r="B4" s="75" t="s">
        <v>13</v>
      </c>
      <c r="C4" s="76">
        <f>'WRA Worksheet'!C4</f>
        <v>0</v>
      </c>
      <c r="D4" s="82" t="str">
        <f>'WRA Worksheet'!D4</f>
        <v xml:space="preserve"> </v>
      </c>
    </row>
    <row r="5" spans="1:4" ht="16" x14ac:dyDescent="0.2">
      <c r="A5" s="74">
        <v>1.03</v>
      </c>
      <c r="B5" s="75" t="s">
        <v>14</v>
      </c>
      <c r="C5" s="76">
        <f>'WRA Worksheet'!C5</f>
        <v>0</v>
      </c>
      <c r="D5" s="82" t="str">
        <f>'WRA Worksheet'!D5</f>
        <v xml:space="preserve"> </v>
      </c>
    </row>
    <row r="6" spans="1:4" ht="52" x14ac:dyDescent="0.2">
      <c r="A6" s="74">
        <v>2.0099999999999998</v>
      </c>
      <c r="B6" s="77" t="s">
        <v>165</v>
      </c>
      <c r="C6" s="76">
        <f>'WRA Worksheet'!C6</f>
        <v>2</v>
      </c>
      <c r="D6" s="83"/>
    </row>
    <row r="7" spans="1:4" ht="16" x14ac:dyDescent="0.2">
      <c r="A7" s="74">
        <v>2.02</v>
      </c>
      <c r="B7" s="75" t="s">
        <v>166</v>
      </c>
      <c r="C7" s="76">
        <f>'WRA Worksheet'!C7</f>
        <v>2</v>
      </c>
      <c r="D7" s="83"/>
    </row>
    <row r="8" spans="1:4" ht="16" x14ac:dyDescent="0.2">
      <c r="A8" s="74">
        <v>2.0299999999999998</v>
      </c>
      <c r="B8" s="75" t="s">
        <v>19</v>
      </c>
      <c r="C8" s="76" t="str">
        <f>'WRA Worksheet'!C8</f>
        <v>y</v>
      </c>
      <c r="D8" s="82">
        <f>'WRA Worksheet'!D8</f>
        <v>1</v>
      </c>
    </row>
    <row r="9" spans="1:4" ht="52" x14ac:dyDescent="0.2">
      <c r="A9" s="74">
        <v>2.04</v>
      </c>
      <c r="B9" s="78" t="s">
        <v>21</v>
      </c>
      <c r="C9" s="76" t="str">
        <f>'WRA Worksheet'!C9</f>
        <v>y</v>
      </c>
      <c r="D9" s="82">
        <f>'WRA Worksheet'!D9</f>
        <v>1</v>
      </c>
    </row>
    <row r="10" spans="1:4" ht="32" x14ac:dyDescent="0.2">
      <c r="A10" s="74">
        <v>2.0499999999999998</v>
      </c>
      <c r="B10" s="75" t="s">
        <v>24</v>
      </c>
      <c r="C10" s="79" t="str">
        <f>'WRA Worksheet'!C10</f>
        <v>y</v>
      </c>
      <c r="D10" s="83"/>
    </row>
    <row r="11" spans="1:4" ht="16" x14ac:dyDescent="0.2">
      <c r="A11" s="74">
        <v>3.01</v>
      </c>
      <c r="B11" s="75" t="s">
        <v>27</v>
      </c>
      <c r="C11" s="76" t="str">
        <f>'WRA Worksheet'!C11</f>
        <v>y</v>
      </c>
      <c r="D11" s="82">
        <f>'WRA Worksheet'!D11</f>
        <v>2</v>
      </c>
    </row>
    <row r="12" spans="1:4" ht="16" x14ac:dyDescent="0.2">
      <c r="A12" s="74">
        <v>3.02</v>
      </c>
      <c r="B12" s="75" t="s">
        <v>30</v>
      </c>
      <c r="C12" s="76" t="str">
        <f>'WRA Worksheet'!C12</f>
        <v>y</v>
      </c>
      <c r="D12" s="82">
        <f>'WRA Worksheet'!D12</f>
        <v>2</v>
      </c>
    </row>
    <row r="13" spans="1:4" ht="16" x14ac:dyDescent="0.2">
      <c r="A13" s="74">
        <v>3.03</v>
      </c>
      <c r="B13" s="75" t="s">
        <v>33</v>
      </c>
      <c r="C13" s="76" t="str">
        <f>'WRA Worksheet'!C13</f>
        <v>y</v>
      </c>
      <c r="D13" s="82">
        <f>'WRA Worksheet'!D13</f>
        <v>3</v>
      </c>
    </row>
    <row r="14" spans="1:4" ht="16" x14ac:dyDescent="0.2">
      <c r="A14" s="74">
        <v>3.04</v>
      </c>
      <c r="B14" s="75" t="s">
        <v>36</v>
      </c>
      <c r="C14" s="76" t="str">
        <f>'WRA Worksheet'!C14</f>
        <v>?</v>
      </c>
      <c r="D14" s="82" t="str">
        <f>'WRA Worksheet'!D14</f>
        <v/>
      </c>
    </row>
    <row r="15" spans="1:4" ht="16" x14ac:dyDescent="0.2">
      <c r="A15" s="74">
        <v>3.05</v>
      </c>
      <c r="B15" s="75" t="s">
        <v>39</v>
      </c>
      <c r="C15" s="76" t="str">
        <f>'WRA Worksheet'!C15</f>
        <v>y</v>
      </c>
      <c r="D15" s="82">
        <f>'WRA Worksheet'!D15</f>
        <v>2</v>
      </c>
    </row>
    <row r="16" spans="1:4" ht="16" x14ac:dyDescent="0.2">
      <c r="A16" s="74">
        <v>4.01</v>
      </c>
      <c r="B16" s="75" t="s">
        <v>42</v>
      </c>
      <c r="C16" s="76" t="str">
        <f>'WRA Worksheet'!C16</f>
        <v>n</v>
      </c>
      <c r="D16" s="82">
        <f>'WRA Worksheet'!D16</f>
        <v>0</v>
      </c>
    </row>
    <row r="17" spans="1:4" ht="16" x14ac:dyDescent="0.2">
      <c r="A17" s="74">
        <v>4.0199999999999996</v>
      </c>
      <c r="B17" s="75" t="s">
        <v>43</v>
      </c>
      <c r="C17" s="76" t="str">
        <f>'WRA Worksheet'!C17</f>
        <v>n</v>
      </c>
      <c r="D17" s="82">
        <f>'WRA Worksheet'!D17</f>
        <v>0</v>
      </c>
    </row>
    <row r="18" spans="1:4" ht="16" x14ac:dyDescent="0.2">
      <c r="A18" s="74">
        <v>4.03</v>
      </c>
      <c r="B18" s="75" t="s">
        <v>44</v>
      </c>
      <c r="C18" s="76" t="str">
        <f>'WRA Worksheet'!C18</f>
        <v>n</v>
      </c>
      <c r="D18" s="82">
        <f>'WRA Worksheet'!D18</f>
        <v>0</v>
      </c>
    </row>
    <row r="19" spans="1:4" ht="16" x14ac:dyDescent="0.2">
      <c r="A19" s="74">
        <v>4.04</v>
      </c>
      <c r="B19" s="75" t="s">
        <v>45</v>
      </c>
      <c r="C19" s="76" t="str">
        <f>'WRA Worksheet'!C19</f>
        <v>y</v>
      </c>
      <c r="D19" s="82">
        <f>'WRA Worksheet'!D19</f>
        <v>1</v>
      </c>
    </row>
    <row r="20" spans="1:4" ht="16" x14ac:dyDescent="0.2">
      <c r="A20" s="74">
        <v>4.05</v>
      </c>
      <c r="B20" s="75" t="s">
        <v>48</v>
      </c>
      <c r="C20" s="76" t="str">
        <f>'WRA Worksheet'!C20</f>
        <v>n</v>
      </c>
      <c r="D20" s="82">
        <f>'WRA Worksheet'!D20</f>
        <v>0</v>
      </c>
    </row>
    <row r="21" spans="1:4" ht="16" x14ac:dyDescent="0.2">
      <c r="A21" s="74">
        <v>4.0599999999999996</v>
      </c>
      <c r="B21" s="75" t="s">
        <v>51</v>
      </c>
      <c r="C21" s="76" t="str">
        <f>'WRA Worksheet'!C21</f>
        <v>?</v>
      </c>
      <c r="D21" s="82" t="str">
        <f>'WRA Worksheet'!D21</f>
        <v xml:space="preserve"> </v>
      </c>
    </row>
    <row r="22" spans="1:4" ht="16" x14ac:dyDescent="0.2">
      <c r="A22" s="74">
        <v>4.07</v>
      </c>
      <c r="B22" s="75" t="s">
        <v>54</v>
      </c>
      <c r="C22" s="76" t="str">
        <f>'WRA Worksheet'!C22</f>
        <v>n</v>
      </c>
      <c r="D22" s="82">
        <f>'WRA Worksheet'!D22</f>
        <v>0</v>
      </c>
    </row>
    <row r="23" spans="1:4" ht="16" x14ac:dyDescent="0.2">
      <c r="A23" s="74">
        <v>4.08</v>
      </c>
      <c r="B23" s="75" t="s">
        <v>57</v>
      </c>
      <c r="C23" s="76" t="str">
        <f>'WRA Worksheet'!C23</f>
        <v>?</v>
      </c>
      <c r="D23" s="82" t="str">
        <f>'WRA Worksheet'!D23</f>
        <v xml:space="preserve"> </v>
      </c>
    </row>
    <row r="24" spans="1:4" ht="16" x14ac:dyDescent="0.2">
      <c r="A24" s="74">
        <v>4.09</v>
      </c>
      <c r="B24" s="75" t="s">
        <v>60</v>
      </c>
      <c r="C24" s="76" t="str">
        <f>'WRA Worksheet'!C24</f>
        <v>y</v>
      </c>
      <c r="D24" s="82">
        <f>'WRA Worksheet'!D24</f>
        <v>1</v>
      </c>
    </row>
    <row r="25" spans="1:4" ht="32" x14ac:dyDescent="0.2">
      <c r="A25" s="74">
        <v>4.0999999999999996</v>
      </c>
      <c r="B25" s="80" t="s">
        <v>63</v>
      </c>
      <c r="C25" s="76" t="str">
        <f>'WRA Worksheet'!C25</f>
        <v>y</v>
      </c>
      <c r="D25" s="82">
        <f>'WRA Worksheet'!D25</f>
        <v>1</v>
      </c>
    </row>
    <row r="26" spans="1:4" ht="16" x14ac:dyDescent="0.2">
      <c r="A26" s="74">
        <v>4.1100000000000003</v>
      </c>
      <c r="B26" s="75" t="s">
        <v>66</v>
      </c>
      <c r="C26" s="76" t="str">
        <f>'WRA Worksheet'!C26</f>
        <v>n</v>
      </c>
      <c r="D26" s="82">
        <f>'WRA Worksheet'!D26</f>
        <v>0</v>
      </c>
    </row>
    <row r="27" spans="1:4" ht="16" x14ac:dyDescent="0.2">
      <c r="A27" s="74">
        <v>4.12</v>
      </c>
      <c r="B27" s="75" t="s">
        <v>67</v>
      </c>
      <c r="C27" s="76" t="str">
        <f>'WRA Worksheet'!C27</f>
        <v>n</v>
      </c>
      <c r="D27" s="82">
        <f>'WRA Worksheet'!D27</f>
        <v>0</v>
      </c>
    </row>
    <row r="28" spans="1:4" ht="16" x14ac:dyDescent="0.2">
      <c r="A28" s="74">
        <v>5.01</v>
      </c>
      <c r="B28" s="75" t="s">
        <v>68</v>
      </c>
      <c r="C28" s="76" t="str">
        <f>'WRA Worksheet'!C28</f>
        <v>n</v>
      </c>
      <c r="D28" s="82">
        <f>'WRA Worksheet'!D28</f>
        <v>0</v>
      </c>
    </row>
    <row r="29" spans="1:4" ht="16" x14ac:dyDescent="0.2">
      <c r="A29" s="74">
        <v>5.0199999999999996</v>
      </c>
      <c r="B29" s="75" t="s">
        <v>70</v>
      </c>
      <c r="C29" s="76" t="str">
        <f>'WRA Worksheet'!C29</f>
        <v>y</v>
      </c>
      <c r="D29" s="82">
        <f>'WRA Worksheet'!D29</f>
        <v>1</v>
      </c>
    </row>
    <row r="30" spans="1:4" ht="16" x14ac:dyDescent="0.2">
      <c r="A30" s="74">
        <v>5.03</v>
      </c>
      <c r="B30" s="75" t="s">
        <v>72</v>
      </c>
      <c r="C30" s="76" t="str">
        <f>'WRA Worksheet'!C30</f>
        <v>n</v>
      </c>
      <c r="D30" s="82">
        <f>'WRA Worksheet'!D30</f>
        <v>0</v>
      </c>
    </row>
    <row r="31" spans="1:4" ht="16" x14ac:dyDescent="0.2">
      <c r="A31" s="74">
        <v>5.04</v>
      </c>
      <c r="B31" s="75" t="s">
        <v>73</v>
      </c>
      <c r="C31" s="76" t="str">
        <f>'WRA Worksheet'!C31</f>
        <v>n</v>
      </c>
      <c r="D31" s="82">
        <f>'WRA Worksheet'!D31</f>
        <v>0</v>
      </c>
    </row>
    <row r="32" spans="1:4" ht="16" x14ac:dyDescent="0.2">
      <c r="A32" s="74">
        <v>6.01</v>
      </c>
      <c r="B32" s="75" t="s">
        <v>76</v>
      </c>
      <c r="C32" s="76" t="str">
        <f>'WRA Worksheet'!C32</f>
        <v>n</v>
      </c>
      <c r="D32" s="82">
        <f>'WRA Worksheet'!D32</f>
        <v>0</v>
      </c>
    </row>
    <row r="33" spans="1:4" ht="16" x14ac:dyDescent="0.2">
      <c r="A33" s="74">
        <v>6.02</v>
      </c>
      <c r="B33" s="75" t="s">
        <v>77</v>
      </c>
      <c r="C33" s="76" t="str">
        <f>'WRA Worksheet'!C33</f>
        <v>y</v>
      </c>
      <c r="D33" s="82">
        <f>'WRA Worksheet'!D33</f>
        <v>1</v>
      </c>
    </row>
    <row r="34" spans="1:4" ht="16" x14ac:dyDescent="0.2">
      <c r="A34" s="74">
        <v>6.03</v>
      </c>
      <c r="B34" s="75" t="s">
        <v>80</v>
      </c>
      <c r="C34" s="76" t="str">
        <f>'WRA Worksheet'!C34</f>
        <v>n</v>
      </c>
      <c r="D34" s="82">
        <f>'WRA Worksheet'!D34</f>
        <v>-1</v>
      </c>
    </row>
    <row r="35" spans="1:4" ht="16" x14ac:dyDescent="0.2">
      <c r="A35" s="74">
        <v>6.04</v>
      </c>
      <c r="B35" s="75" t="s">
        <v>81</v>
      </c>
      <c r="C35" s="76" t="str">
        <f>'WRA Worksheet'!C35</f>
        <v>y</v>
      </c>
      <c r="D35" s="82">
        <f>'WRA Worksheet'!D35</f>
        <v>1</v>
      </c>
    </row>
    <row r="36" spans="1:4" ht="16" x14ac:dyDescent="0.2">
      <c r="A36" s="74">
        <v>6.05</v>
      </c>
      <c r="B36" s="75" t="s">
        <v>84</v>
      </c>
      <c r="C36" s="76" t="str">
        <f>'WRA Worksheet'!C36</f>
        <v>n</v>
      </c>
      <c r="D36" s="82">
        <f>'WRA Worksheet'!D36</f>
        <v>0</v>
      </c>
    </row>
    <row r="37" spans="1:4" ht="16" x14ac:dyDescent="0.2">
      <c r="A37" s="74">
        <v>6.06</v>
      </c>
      <c r="B37" s="75" t="s">
        <v>85</v>
      </c>
      <c r="C37" s="76" t="str">
        <f>'WRA Worksheet'!C37</f>
        <v>y</v>
      </c>
      <c r="D37" s="82">
        <f>'WRA Worksheet'!D37</f>
        <v>1</v>
      </c>
    </row>
    <row r="38" spans="1:4" ht="16" x14ac:dyDescent="0.2">
      <c r="A38" s="74">
        <v>6.07</v>
      </c>
      <c r="B38" s="75" t="s">
        <v>88</v>
      </c>
      <c r="C38" s="81" t="str">
        <f>'WRA Worksheet'!C38</f>
        <v>1 or fewer</v>
      </c>
      <c r="D38" s="82">
        <f>'WRA Worksheet'!D38</f>
        <v>1</v>
      </c>
    </row>
    <row r="39" spans="1:4" ht="32" x14ac:dyDescent="0.2">
      <c r="A39" s="74">
        <v>7.01</v>
      </c>
      <c r="B39" s="75" t="s">
        <v>92</v>
      </c>
      <c r="C39" s="76" t="str">
        <f>'WRA Worksheet'!C39</f>
        <v>?</v>
      </c>
      <c r="D39" s="82" t="str">
        <f>'WRA Worksheet'!D39</f>
        <v xml:space="preserve"> </v>
      </c>
    </row>
    <row r="40" spans="1:4" ht="16" x14ac:dyDescent="0.2">
      <c r="A40" s="74">
        <v>7.02</v>
      </c>
      <c r="B40" s="75" t="s">
        <v>94</v>
      </c>
      <c r="C40" s="76" t="str">
        <f>'WRA Worksheet'!C40</f>
        <v>y</v>
      </c>
      <c r="D40" s="82">
        <f>'WRA Worksheet'!D40</f>
        <v>1</v>
      </c>
    </row>
    <row r="41" spans="1:4" ht="16" x14ac:dyDescent="0.2">
      <c r="A41" s="74">
        <v>7.03</v>
      </c>
      <c r="B41" s="75" t="s">
        <v>95</v>
      </c>
      <c r="C41" s="76" t="str">
        <f>'WRA Worksheet'!C41</f>
        <v>y</v>
      </c>
      <c r="D41" s="82">
        <f>'WRA Worksheet'!D41</f>
        <v>1</v>
      </c>
    </row>
    <row r="42" spans="1:4" ht="16" x14ac:dyDescent="0.2">
      <c r="A42" s="74">
        <v>7.04</v>
      </c>
      <c r="B42" s="75" t="s">
        <v>96</v>
      </c>
      <c r="C42" s="76" t="str">
        <f>'WRA Worksheet'!C42</f>
        <v>?</v>
      </c>
      <c r="D42" s="82" t="str">
        <f>'WRA Worksheet'!D42</f>
        <v xml:space="preserve"> </v>
      </c>
    </row>
    <row r="43" spans="1:4" ht="16" x14ac:dyDescent="0.2">
      <c r="A43" s="74">
        <v>7.05</v>
      </c>
      <c r="B43" s="75" t="s">
        <v>97</v>
      </c>
      <c r="C43" s="76" t="str">
        <f>'WRA Worksheet'!C43</f>
        <v>n</v>
      </c>
      <c r="D43" s="82">
        <f>'WRA Worksheet'!D43</f>
        <v>-1</v>
      </c>
    </row>
    <row r="44" spans="1:4" ht="16" x14ac:dyDescent="0.2">
      <c r="A44" s="74">
        <v>7.06</v>
      </c>
      <c r="B44" s="75" t="s">
        <v>98</v>
      </c>
      <c r="C44" s="76" t="str">
        <f>'WRA Worksheet'!C44</f>
        <v>n</v>
      </c>
      <c r="D44" s="82">
        <f>'WRA Worksheet'!D44</f>
        <v>-1</v>
      </c>
    </row>
    <row r="45" spans="1:4" ht="16" x14ac:dyDescent="0.2">
      <c r="A45" s="74">
        <v>7.07</v>
      </c>
      <c r="B45" s="75" t="s">
        <v>99</v>
      </c>
      <c r="C45" s="76" t="str">
        <f>'WRA Worksheet'!C45</f>
        <v>?</v>
      </c>
      <c r="D45" s="82" t="str">
        <f>'WRA Worksheet'!D45</f>
        <v xml:space="preserve"> </v>
      </c>
    </row>
    <row r="46" spans="1:4" ht="16" x14ac:dyDescent="0.2">
      <c r="A46" s="74">
        <v>7.08</v>
      </c>
      <c r="B46" s="75" t="s">
        <v>102</v>
      </c>
      <c r="C46" s="76" t="str">
        <f>'WRA Worksheet'!C46</f>
        <v>y</v>
      </c>
      <c r="D46" s="82">
        <f>'WRA Worksheet'!D46</f>
        <v>1</v>
      </c>
    </row>
    <row r="47" spans="1:4" ht="16" x14ac:dyDescent="0.2">
      <c r="A47" s="74">
        <v>8.01</v>
      </c>
      <c r="B47" s="75" t="s">
        <v>103</v>
      </c>
      <c r="C47" s="76" t="str">
        <f>'WRA Worksheet'!C47</f>
        <v>?</v>
      </c>
      <c r="D47" s="82" t="str">
        <f>'WRA Worksheet'!D47</f>
        <v xml:space="preserve"> </v>
      </c>
    </row>
    <row r="48" spans="1:4" ht="16" x14ac:dyDescent="0.2">
      <c r="A48" s="74">
        <v>8.02</v>
      </c>
      <c r="B48" s="75" t="s">
        <v>106</v>
      </c>
      <c r="C48" s="76" t="str">
        <f>'WRA Worksheet'!C48</f>
        <v>?</v>
      </c>
      <c r="D48" s="82" t="str">
        <f>'WRA Worksheet'!D48</f>
        <v xml:space="preserve"> </v>
      </c>
    </row>
    <row r="49" spans="1:4" ht="16" x14ac:dyDescent="0.2">
      <c r="A49" s="74">
        <v>8.0299999999999994</v>
      </c>
      <c r="B49" s="75" t="s">
        <v>109</v>
      </c>
      <c r="C49" s="76" t="str">
        <f>'WRA Worksheet'!C49</f>
        <v>?</v>
      </c>
      <c r="D49" s="82" t="str">
        <f>'WRA Worksheet'!D49</f>
        <v xml:space="preserve"> </v>
      </c>
    </row>
    <row r="50" spans="1:4" ht="16" x14ac:dyDescent="0.2">
      <c r="A50" s="74">
        <v>8.0399999999999991</v>
      </c>
      <c r="B50" s="75" t="s">
        <v>112</v>
      </c>
      <c r="C50" s="76" t="str">
        <f>'WRA Worksheet'!C50</f>
        <v>y</v>
      </c>
      <c r="D50" s="82">
        <f>'WRA Worksheet'!D50</f>
        <v>1</v>
      </c>
    </row>
    <row r="51" spans="1:4" ht="16" x14ac:dyDescent="0.2">
      <c r="A51" s="74">
        <v>8.0500000000000007</v>
      </c>
      <c r="B51" s="67" t="s">
        <v>115</v>
      </c>
      <c r="C51" s="76" t="str">
        <f>'WRA Worksheet'!C51</f>
        <v>n</v>
      </c>
      <c r="D51" s="82">
        <f>'WRA Worksheet'!D51</f>
        <v>1</v>
      </c>
    </row>
    <row r="52" spans="1:4" ht="16" x14ac:dyDescent="0.2">
      <c r="A52" s="31"/>
      <c r="B52" s="32" t="s">
        <v>116</v>
      </c>
      <c r="C52" s="151">
        <f>'WRA Worksheet'!D53</f>
        <v>21</v>
      </c>
      <c r="D52" s="151"/>
    </row>
    <row r="53" spans="1:4" ht="16" x14ac:dyDescent="0.2">
      <c r="A53" s="33"/>
      <c r="B53" s="34" t="s">
        <v>167</v>
      </c>
      <c r="C53" s="151" t="str" cm="1">
        <f t="array" ref="C53">IF(OR('WRA Worksheet'!C71:D71="yes", 'WRA Worksheet'!C72:D72="yes", 'WRA Worksheet'!C73:D73="yes"),"yes","no")</f>
        <v>no</v>
      </c>
      <c r="D53" s="151"/>
    </row>
    <row r="54" spans="1:4" ht="16" x14ac:dyDescent="0.2">
      <c r="A54" s="33"/>
      <c r="B54" s="34" t="s">
        <v>168</v>
      </c>
      <c r="C54" s="151" t="str">
        <f>IF(C53="yes", 'WRA Worksheet'!C74, 'WRA Worksheet'!D54)</f>
        <v>reject</v>
      </c>
      <c r="D54" s="151"/>
    </row>
    <row r="55" spans="1:4" ht="16" thickBot="1" x14ac:dyDescent="0.25">
      <c r="A55" s="35"/>
      <c r="B55" s="36"/>
      <c r="C55" s="36"/>
      <c r="D55" s="37"/>
    </row>
    <row r="56" spans="1:4" ht="31" thickTop="1" x14ac:dyDescent="0.2">
      <c r="A56" s="38" t="s">
        <v>169</v>
      </c>
      <c r="B56" s="39" t="s">
        <v>170</v>
      </c>
      <c r="C56" s="40" t="s">
        <v>120</v>
      </c>
      <c r="D56" s="37"/>
    </row>
    <row r="57" spans="1:4" x14ac:dyDescent="0.2">
      <c r="A57" s="41" t="s">
        <v>121</v>
      </c>
      <c r="B57" s="42">
        <f>'WRA Worksheet'!C57</f>
        <v>10</v>
      </c>
      <c r="C57" s="43" t="str">
        <f>IF(B57&gt;=2,"yes","no")</f>
        <v>yes</v>
      </c>
      <c r="D57" s="37"/>
    </row>
    <row r="58" spans="1:4" x14ac:dyDescent="0.2">
      <c r="A58" s="41" t="s">
        <v>122</v>
      </c>
      <c r="B58" s="42">
        <f>'WRA Worksheet'!C58</f>
        <v>10</v>
      </c>
      <c r="C58" s="43" t="str">
        <f>IF(B58&gt;=2,"yes","no")</f>
        <v>yes</v>
      </c>
      <c r="D58" s="37"/>
    </row>
    <row r="59" spans="1:4" x14ac:dyDescent="0.2">
      <c r="A59" s="41" t="s">
        <v>123</v>
      </c>
      <c r="B59" s="42">
        <f>'WRA Worksheet'!C59</f>
        <v>17</v>
      </c>
      <c r="C59" s="43" t="str">
        <f>IF(B59&gt;=6,"yes","no")</f>
        <v>yes</v>
      </c>
      <c r="D59" s="37"/>
    </row>
    <row r="60" spans="1:4" ht="16" thickBot="1" x14ac:dyDescent="0.25">
      <c r="A60" s="44" t="s">
        <v>124</v>
      </c>
      <c r="B60" s="45">
        <f>'WRA Worksheet'!C60</f>
        <v>37</v>
      </c>
      <c r="C60" s="46" t="str">
        <f>IF(C57="no","no",IF(C58="no","no",IF(C59="no","no","yes")))</f>
        <v>yes</v>
      </c>
      <c r="D60" s="37"/>
    </row>
    <row r="61" spans="1:4" ht="16" thickTop="1" x14ac:dyDescent="0.2"/>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baseColWidth="10" defaultColWidth="8.83203125" defaultRowHeight="15" x14ac:dyDescent="0.2"/>
  <cols>
    <col min="1" max="1" width="5" customWidth="1"/>
    <col min="2" max="3" width="49.5" customWidth="1"/>
  </cols>
  <sheetData>
    <row r="1" spans="1:3" ht="28.5" customHeight="1" x14ac:dyDescent="0.2">
      <c r="A1" s="47"/>
      <c r="B1" s="48" t="s">
        <v>8</v>
      </c>
      <c r="C1" s="49" t="s">
        <v>9</v>
      </c>
    </row>
    <row r="2" spans="1:3" x14ac:dyDescent="0.2">
      <c r="A2" s="30">
        <v>1.01</v>
      </c>
      <c r="B2" s="50" t="str" cm="1">
        <f t="array" ref="B2:C50">'WRA Worksheet'!F3:G51</f>
        <v>No evidence.</v>
      </c>
      <c r="C2" s="51">
        <v>0</v>
      </c>
    </row>
    <row r="3" spans="1:3" x14ac:dyDescent="0.2">
      <c r="A3" s="30">
        <v>1.02</v>
      </c>
      <c r="B3" s="50">
        <v>0</v>
      </c>
      <c r="C3" s="50">
        <v>0</v>
      </c>
    </row>
    <row r="4" spans="1:3" x14ac:dyDescent="0.2">
      <c r="A4" s="30">
        <v>1.03</v>
      </c>
      <c r="B4" s="50">
        <v>0</v>
      </c>
      <c r="C4" s="50">
        <v>0</v>
      </c>
    </row>
    <row r="5" spans="1:3" ht="32" x14ac:dyDescent="0.2">
      <c r="A5" s="30">
        <v>2.0099999999999998</v>
      </c>
      <c r="B5" s="52" t="str">
        <v>Taxon is well suited to Florida's North and Central Zones and has low suitability for the South Zone.</v>
      </c>
      <c r="C5" s="53" t="str">
        <v>See climate suitability map.</v>
      </c>
    </row>
    <row r="6" spans="1:3" ht="16" x14ac:dyDescent="0.2">
      <c r="A6" s="30">
        <v>2.02</v>
      </c>
      <c r="B6" s="53" t="str">
        <v>See climate suitability map.</v>
      </c>
      <c r="C6" s="54">
        <v>0</v>
      </c>
    </row>
    <row r="7" spans="1:3" x14ac:dyDescent="0.2">
      <c r="A7" s="30">
        <v>2.0299999999999998</v>
      </c>
      <c r="B7" s="54" t="str">
        <v>See climate suitability map.</v>
      </c>
      <c r="C7" s="53">
        <v>0</v>
      </c>
    </row>
    <row r="8" spans="1:3" ht="128" x14ac:dyDescent="0.2">
      <c r="A8" s="30">
        <v>2.04</v>
      </c>
      <c r="B8" s="51" t="str">
        <v>Taxon tolerates the levels of periodic inundations common in Florida (1)(1).
"Brunswick grass is best sown in areas receiving about 1000 to 1500mm average annual rainfall.  However, by virtue of its tolerance of dry conditions, it has been successful in upland areas with annual rainfall as low as 700mm (1)."</v>
      </c>
      <c r="C8" s="51" t="str">
        <v>(1) https://keys.lucidcentral.org/keys/v3/pastures/Html/Brunswick_grass.htm
(2) https://www.isws.illinois.edu/data/altcrops/cropreq2.asp?crop=596&amp;mapselect=ph&amp;pid=&amp;Suit=&amp;suitVal=&amp;ordrBy=&amp;fp=croplist&amp;letter=P&amp;nmeType=sci</v>
      </c>
    </row>
    <row r="9" spans="1:3" ht="160" x14ac:dyDescent="0.2">
      <c r="A9" s="30">
        <v>2.0499999999999998</v>
      </c>
      <c r="B9" s="51" t="str">
        <v>Taxon was introduced in the U.S. as an erosion control agent (1)(2)</v>
      </c>
      <c r="C9" s="53" t="str">
        <v>(1) https://nwdistrict.ifas.ufl.edu/phag/2016/02/26/brunswick-grass-a-weed-contaminant-in-bahiagrass-seed-production-fields/#:~:text=Brunswick%20Grass:%20a%20Weed%20Contaminant,Seed%20Production%20Fields%20%7C%20Panhandle%20Agriculture
(2) https://georgiaforages.caes.uga.edu/content/dam/caes-subsite/forages/docs/2018%20Final%20Brunswickgrass%20Tifton%20Meeting%202-12-2018.pdf</v>
      </c>
    </row>
    <row r="10" spans="1:3" ht="64" x14ac:dyDescent="0.2">
      <c r="A10" s="30">
        <v>3.01</v>
      </c>
      <c r="B10" s="51" t="str">
        <v>Taxon is naturalized in the southeast U.S. and Australia (1)(2).</v>
      </c>
      <c r="C10" s="53" t="str">
        <v>(1) https://edis.ifas.ufl.edu/publication/AG408
(2) https://plantnet.rbgsyd.nsw.gov.au/cgi-bin/NSWfl.pl?page=nswfl&amp;lvl=sp&amp;name=Paspalum~nicorae</v>
      </c>
    </row>
    <row r="11" spans="1:3" ht="192" x14ac:dyDescent="0.2">
      <c r="A11" s="30">
        <v>3.02</v>
      </c>
      <c r="B11" s="50" t="str">
        <v>Taxon is a weed in the southeast U.S. and in Australia (1)(2).
"Brunswickgrass is considered a restricted noxious weed in Alabama and Georgia (1)."</v>
      </c>
      <c r="C11" s="53" t="str">
        <v>(1)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https://keys.lucidcentral.org/keys/v3/pastures/Html/Brunswick_grass.htm</v>
      </c>
    </row>
    <row r="12" spans="1:3" ht="208" x14ac:dyDescent="0.2">
      <c r="A12" s="30">
        <v>3.03</v>
      </c>
      <c r="B12" s="50" t="str">
        <v>Taxon is a weed of seed production and commonly invades pastures (1)(2).
"The plant is competitive with bahiagrass and bermudagrass. It can eventually dominate a perennial grass pasture because it is less palatable. Brunswickgrass has become naturalized and has contaminated bahiagrass seed fields and pastures in the southeastern states, includ- ing some of the important counties for seed production in Florida, such as Gilchrist, Levy, Alachua, Citrus, and Sumter (1)."</v>
      </c>
      <c r="C12" s="53" t="str">
        <v>(1)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https://www.fnai.org/species-communities/invasives/invasive-species?ID=190https://www.fnai.org/species-communities/invasives/invasive-species?ID=190</v>
      </c>
    </row>
    <row r="13" spans="1:3" ht="32" x14ac:dyDescent="0.2">
      <c r="A13" s="30">
        <v>3.04</v>
      </c>
      <c r="B13" s="51" t="str">
        <v>Taxon is considered weedy and an agricutlural contaminant but environmental impact is not well known.</v>
      </c>
      <c r="C13" s="53">
        <v>0</v>
      </c>
    </row>
    <row r="14" spans="1:3" ht="112" x14ac:dyDescent="0.2">
      <c r="A14" s="30">
        <v>3.05</v>
      </c>
      <c r="B14" s="51" t="str">
        <v>"Paspalum dilatatum, or Dallis grass, is a common perennial weed often found in lawns and disturbed areas. It is an invasive bunchgrass and its dense growth habit tends to smother and prevent other native species from flourishing (1)."
"Field paspalum (Paspalum laeve Michx.) is a warm-season perennial weed with short rhizomes similar to dallisgrass (Paspalum dilatatum Poir.)(2)."</v>
      </c>
      <c r="C14" s="53" t="str">
        <v>(1) https://plants.ces.ncsu.edu/plants/paspalum-dilatatum/
(2) https://turf.purdue.edu/weed-of-the-month-for-august-2015-is-field-paspalum/</v>
      </c>
    </row>
    <row r="15" spans="1:3" x14ac:dyDescent="0.2">
      <c r="A15" s="30">
        <v>4.01</v>
      </c>
      <c r="B15" s="50" t="str">
        <v>No evidence.</v>
      </c>
      <c r="C15" s="55">
        <v>0</v>
      </c>
    </row>
    <row r="16" spans="1:3" ht="16" x14ac:dyDescent="0.2">
      <c r="A16" s="30">
        <v>4.0199999999999996</v>
      </c>
      <c r="B16" s="51" t="str">
        <v>No evidence.</v>
      </c>
      <c r="C16" s="51">
        <v>0</v>
      </c>
    </row>
    <row r="17" spans="1:3" ht="16" x14ac:dyDescent="0.2">
      <c r="A17" s="30">
        <v>4.03</v>
      </c>
      <c r="B17" s="51" t="str">
        <v>No evidence.</v>
      </c>
      <c r="C17" s="51">
        <v>0</v>
      </c>
    </row>
    <row r="18" spans="1:3" ht="128" x14ac:dyDescent="0.2">
      <c r="A18" s="30">
        <v>4.04</v>
      </c>
      <c r="B18" s="51" t="str">
        <v>Some conflicting information, taxon is considered unpalatable (1)(2).
"It can eventually dominate a perennial grass pasture because it is less palatable (1)."
"Cattle will consume Brunswick grass when it is young and tender, however, it quickly becomes rank and loses its palatability, causing cattle to avoid grazing it (2)."</v>
      </c>
      <c r="C18" s="51" t="str">
        <v>(1) https://edis.ifas.ufl.edu/publication/AG408
(2) https://nwdistrict.ifas.ufl.edu/phag/2016/02/26/brunswick-grass-a-weed-contaminant-in-bahiagrass-seed-production-fields/#:~:text=Brunswick%20Grass:%20a%20Weed%20Contaminant,Seed%20Production%20Fields%20%7C%20Panhandle%20Agriculture</v>
      </c>
    </row>
    <row r="19" spans="1:3" ht="144" x14ac:dyDescent="0.2">
      <c r="A19" s="30">
        <v>4.05</v>
      </c>
      <c r="B19" s="51" t="str">
        <v>Taxon is not toxic (1)(2). 
Ingestion of taxon may have negative heath effects (3).
"The incoordination known as paspalum staggers results from eating paspalum grasses (Paspalum spp) infested by Claviceps paspali and C clavispora (3)."</v>
      </c>
      <c r="C19" s="51" t="str">
        <v>(1) https://plants.usda.gov/plant-profile/PANI3/characteristics
(2) https://keys.lucidcentral.org/keys/v3/pastures/Html/Brunswick_grass.htm
(3) https://www.msdvetmanual.com/toxicology/mycotoxicoses/paspalum-staggers-in-animals</v>
      </c>
    </row>
    <row r="20" spans="1:3" ht="112" x14ac:dyDescent="0.2">
      <c r="A20" s="30">
        <v>4.0599999999999996</v>
      </c>
      <c r="B20" s="51" t="str">
        <v>Taxon is not a major host of common agricultural pests and pathogens but may be vulnerable to some insects and fungus (1)(2)</v>
      </c>
      <c r="C20" s="51" t="str">
        <v>(1) https://keys.lucidcentral.org/keys/v3/pastures/Html/Brunswick_grass.htm
(2) https://www.msdvetmanual.com/toxicology/mycotoxicoses/paspalum-staggers-in-animals</v>
      </c>
    </row>
    <row r="21" spans="1:3" ht="80" x14ac:dyDescent="0.2">
      <c r="A21" s="30">
        <v>4.07</v>
      </c>
      <c r="B21" s="51" t="str">
        <v>Little evidence of taxon being toxic or causing allergies.
"Although the grass family in general is considered significant allergenically, this genus is not typically considered to be problematic. High amounts of wind borne pollen are produced (1)."</v>
      </c>
      <c r="C21" s="51" t="str">
        <v>(1) pollen.com/research/genus/paspalum</v>
      </c>
    </row>
    <row r="22" spans="1:3" ht="80" x14ac:dyDescent="0.2">
      <c r="A22" s="30">
        <v>4.08</v>
      </c>
      <c r="B22" s="51" t="str">
        <v>Taxon is not resistant to fire, but tolerates burning well (1)(2).</v>
      </c>
      <c r="C22" s="53" t="str">
        <v>(1) https://plants.usda.gov/plant-profile/PANI3/characteristics
(2) https://tropicalforages.info/text/entities/paspalum_lepton.htm#:~:text=Defoliation,Establishment</v>
      </c>
    </row>
    <row r="23" spans="1:3" ht="112" x14ac:dyDescent="0.2">
      <c r="A23" s="30">
        <v>4.09</v>
      </c>
      <c r="B23" s="51" t="str">
        <v>Taxon is moderately tolerant of shade (1)(2).</v>
      </c>
      <c r="C23" s="51" t="str">
        <v>(1) https://tropicalforages.info/text/entities/paspalum_lepton.htm#
(2) https://keys.lucidcentral.org/keys/v3/pastures/Html/Brunswick_grass.htm</v>
      </c>
    </row>
    <row r="24" spans="1:3" ht="112" x14ac:dyDescent="0.2">
      <c r="A24" s="30">
        <v>4.0999999999999996</v>
      </c>
      <c r="B24" s="51" t="str">
        <v>Taxon grows well in infertile soils (1)(2).
"Although it will grow on infertile soils, it responds well to improved fertility, giving good yields of high quality feed following application of 100 kg/ha of fertiliser nitrogen (1)."</v>
      </c>
      <c r="C24" s="51" t="str">
        <v>(1) https://keys.lucidcentral.org/keys/v3/pastures/Html/Brunswick_grass.htm
(2) https://tropicalforages.info/text/entities/paspalum_lepton.htm#</v>
      </c>
    </row>
    <row r="25" spans="1:3" ht="16" x14ac:dyDescent="0.2">
      <c r="A25" s="30">
        <v>4.1100000000000003</v>
      </c>
      <c r="B25" s="51" t="str">
        <v>No evidence.</v>
      </c>
      <c r="C25" s="51">
        <v>0</v>
      </c>
    </row>
    <row r="26" spans="1:3" ht="16" x14ac:dyDescent="0.2">
      <c r="A26" s="30">
        <v>4.12</v>
      </c>
      <c r="B26" s="51" t="str">
        <v>No evidence.</v>
      </c>
      <c r="C26" s="51">
        <v>0</v>
      </c>
    </row>
    <row r="27" spans="1:3" ht="16" x14ac:dyDescent="0.2">
      <c r="A27" s="30">
        <v>5.01</v>
      </c>
      <c r="B27" s="51" t="str">
        <v>taxon is a terrestrial plant.</v>
      </c>
      <c r="C27" s="51">
        <v>0</v>
      </c>
    </row>
    <row r="28" spans="1:3" ht="16" x14ac:dyDescent="0.2">
      <c r="A28" s="30">
        <v>5.0199999999999996</v>
      </c>
      <c r="B28" s="51" t="str">
        <v>Taxon is a member of the Poaceae family.</v>
      </c>
      <c r="C28" s="51">
        <v>0</v>
      </c>
    </row>
    <row r="29" spans="1:3" ht="16" x14ac:dyDescent="0.2">
      <c r="A29" s="30">
        <v>5.03</v>
      </c>
      <c r="B29" s="51" t="str">
        <v>No evidence.</v>
      </c>
      <c r="C29" s="51">
        <v>0</v>
      </c>
    </row>
    <row r="30" spans="1:3" ht="240" x14ac:dyDescent="0.2">
      <c r="A30" s="30">
        <v>5.04</v>
      </c>
      <c r="B30" s="51" t="str">
        <v>Taxon has extensive rhizome/stolon growth but no evidence of underground nutrient storage organs (1)(2).</v>
      </c>
      <c r="C30" s="51" t="str">
        <v>(1)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https://nwdistrict.ifas.ufl.edu/phag/2016/02/26/brunswick-grass-a-weed-contaminant-in-bahiagrass-seed-production-fields/#:~:text=Brunswick%20Grass:%20a%20Weed%20Contaminant,Seed%20Production%20Fields%20%7C%20Panhandle%20Agriculture</v>
      </c>
    </row>
    <row r="31" spans="1:3" x14ac:dyDescent="0.2">
      <c r="A31" s="30">
        <v>6.01</v>
      </c>
      <c r="B31" s="50" t="str">
        <v>No evidence.</v>
      </c>
      <c r="C31" s="51">
        <v>0</v>
      </c>
    </row>
    <row r="32" spans="1:3" ht="80" x14ac:dyDescent="0.2">
      <c r="A32" s="30">
        <v>6.02</v>
      </c>
      <c r="B32" s="51" t="str">
        <v>Taxon produces viable seeds (1)(2).</v>
      </c>
      <c r="C32" s="51" t="str">
        <v>(1) https://georgiaforages.caes.uga.edu/content/dam/caes-subsite/forages/docs/2018%20Final%20Brunswickgrass%20Tifton%20Meeting%202-12-2018.pdf
(2) https://plants.usda.gov/plant-profile/PANI3/characteristics</v>
      </c>
    </row>
    <row r="33" spans="1:3" ht="16" x14ac:dyDescent="0.2">
      <c r="A33" s="30">
        <v>6.03</v>
      </c>
      <c r="B33" s="51" t="str">
        <v>No evidence.</v>
      </c>
      <c r="C33" s="51">
        <v>0</v>
      </c>
    </row>
    <row r="34" spans="1:3" ht="256" x14ac:dyDescent="0.2">
      <c r="A34" s="30">
        <v>6.04</v>
      </c>
      <c r="B34" s="51" t="str">
        <v>Taxon is noted to be apomictic (1)(2).
"Embryo sac studies and uniform progeny obtained from these introductions indicated that the plants were obligate apomicts which reproduce by apospory and pseudogamy. Seed set ranged from 18.6 to 48.0% and 5.2 to 26.4% for open- and self-pollinated conditions, respectively (1)."</v>
      </c>
      <c r="C34" s="51" t="str">
        <v xml:space="preserve">(1) 
  Burson, B. L., &amp; Bennett, H. W. (1970). Cytology, method of reproduction, and fertility of Brunswickgrass, Paspalum nicorae Parodi. Crop Science, 10(2), 184–187. https://doi.org/10.2135/cropsci1970.0011183X001000020021x
(2) 
  Reis, C. A. de O. dos(UFRGS F. P. de P.-G. em Z., Dall’Agnol, M. F. Depto. de P. F. e A., Nabinger, C. F. Depto. de P. F. e A., &amp; Schifino-Wittmann, M. T. F. Depto. de P. F. e A. (2010). Morphological variation in Paspalum nicorae Parodi accessions, a promising forage. Scientia Agricola, 67(2), 143–150. https://doi.org/10.1590/S0103-90162010000200003
</v>
      </c>
    </row>
    <row r="35" spans="1:3" ht="16" x14ac:dyDescent="0.2">
      <c r="A35" s="30">
        <v>6.05</v>
      </c>
      <c r="B35" s="51" t="str">
        <v>No evidence.</v>
      </c>
      <c r="C35" s="51">
        <v>0</v>
      </c>
    </row>
    <row r="36" spans="1:3" ht="160" x14ac:dyDescent="0.2">
      <c r="A36" s="30">
        <v>6.06</v>
      </c>
      <c r="B36" s="51" t="str">
        <v>Taxon reproduces vegetatively and by viable seed (1)(2).</v>
      </c>
      <c r="C36" s="51" t="str">
        <v>(1) https://www.tropicalgrasslands.info/index.php/tgft/article/view/1360
(2) Ortiz, J. P., Quarin, C. L., Pessino, S. C., Acuña, C., Martínez, E. J., Espinoza, F., Hojsgaard, D. H., Sartor, M. E., Cáceres, M. E., &amp; Pupilli, F. (2013). Harnessing apomictic reproduction in grasses: what we have learned from Paspalum. Annals of botany, 112(5), 767–787. https://doi.org/10.1093/aob/mct152</v>
      </c>
    </row>
    <row r="37" spans="1:3" ht="48" x14ac:dyDescent="0.2">
      <c r="A37" s="30">
        <v>6.07</v>
      </c>
      <c r="B37" s="51" t="str">
        <v>Taxon matures rapidly, reaches maturity in less than one year (1)(2).</v>
      </c>
      <c r="C37" s="51" t="str">
        <v>(1) https://greg.app/nicoras-paspalum-overview/
(2) https://edis.ifas.ufl.edu/publication/AG408</v>
      </c>
    </row>
    <row r="38" spans="1:3" ht="16" x14ac:dyDescent="0.2">
      <c r="A38" s="30">
        <v>7.01</v>
      </c>
      <c r="B38" s="51" t="str">
        <v>Seed dispersal strategies are not well known.</v>
      </c>
      <c r="C38" s="51">
        <v>0</v>
      </c>
    </row>
    <row r="39" spans="1:3" ht="160" x14ac:dyDescent="0.2">
      <c r="A39" s="30">
        <v>7.02</v>
      </c>
      <c r="B39" s="51" t="str">
        <v>Taxon was introduced in the U.S. as an erosion control agent (1)(2)</v>
      </c>
      <c r="C39" s="51" t="str">
        <v>(1) https://nwdistrict.ifas.ufl.edu/phag/2016/02/26/brunswick-grass-a-weed-contaminant-in-bahiagrass-seed-production-fields/#:~:text=Brunswick%20Grass:%20a%20Weed%20Contaminant,Seed%20Production%20Fields%20%7C%20Panhandle%20Agriculture
(2) https://georgiaforages.caes.uga.edu/content/dam/caes-subsite/forages/docs/2018%20Final%20Brunswickgrass%20Tifton%20Meeting%202-12-2018.pdf</v>
      </c>
    </row>
    <row r="40" spans="1:3" ht="208" x14ac:dyDescent="0.2">
      <c r="A40" s="30">
        <v>7.03</v>
      </c>
      <c r="B40" s="50" t="str">
        <v>Taxon is a weed of seed production and commonly invades pastures (1)(2).
"The plant is competitive with bahiagrass and bermudagrass. It can eventually dominate a perennial grass pasture because it is less palatable. Brunswickgrass has become naturalized and has contaminated bahiagrass seed fields and pastures in the southeastern states, includ- ing some of the important counties for seed production in Florida, such as Gilchrist, Levy, Alachua, Citrus, and Sumter (1)."</v>
      </c>
      <c r="C40" s="51" t="str">
        <v>(1) 
  Blount, A., Wallau, M., Sellers, B., Hancock, D., Dillard, L., Dubeux, J., Mackowiak, C., Vendramini, J., &amp; Cooper, C. (2022). Brunswickgrass (Paspalum nicorae): A Weed Contaminant in Southern Pastures and Bahiagrass Seed Production Fields: SS-AGR-405/AG408, rev. 01/2022. EDIS (Gainesville, Fla.), 2022(1). https://doi.org/10.32473/edis-ag408-2022
(2) https://www.fnai.org/species-communities/invasives/invasive-species?ID=190https://www.fnai.org/species-communities/invasives/invasive-species?ID=190</v>
      </c>
    </row>
    <row r="41" spans="1:3" ht="16" x14ac:dyDescent="0.2">
      <c r="A41" s="30">
        <v>7.04</v>
      </c>
      <c r="B41" s="51" t="str">
        <v>Seed dispersal strategies are not well known.</v>
      </c>
      <c r="C41" s="51">
        <v>0</v>
      </c>
    </row>
    <row r="42" spans="1:3" ht="16" x14ac:dyDescent="0.2">
      <c r="A42" s="30">
        <v>7.05</v>
      </c>
      <c r="B42" s="51" t="str">
        <v>No evidence.</v>
      </c>
      <c r="C42" s="51">
        <v>0</v>
      </c>
    </row>
    <row r="43" spans="1:3" ht="16" x14ac:dyDescent="0.2">
      <c r="A43" s="30">
        <v>7.06</v>
      </c>
      <c r="B43" s="51" t="str">
        <v>No evidence.</v>
      </c>
      <c r="C43" s="51">
        <v>0</v>
      </c>
    </row>
    <row r="44" spans="1:3" ht="64" x14ac:dyDescent="0.2">
      <c r="A44" s="30">
        <v>7.07</v>
      </c>
      <c r="B44" s="51" t="str">
        <v>Taxon seeds are likely spread by livestock (1).
"Within a paddock, stands thicken up by rhizome development. Plants appear outside the sown area, through seed probably spread by cattle (1)."</v>
      </c>
      <c r="C44" s="51" t="str">
        <v>(1) https://keys.lucidcentral.org/keys/v3/pastures/Html/Brunswick_grass.htm</v>
      </c>
    </row>
    <row r="45" spans="1:3" ht="56" x14ac:dyDescent="0.2">
      <c r="A45" s="30">
        <v>7.08</v>
      </c>
      <c r="B45" s="50" t="str">
        <v>Taxon seeds are likely spread by livestock (1).
"Within a paddock, stands thicken up by rhizome development. Plants appear outside the sown area, through seed probably spread by cattle (1)."</v>
      </c>
      <c r="C45" s="51" t="str">
        <v>(1) https://keys.lucidcentral.org/keys/v3/pastures/Html/Brunswick_grass.htm</v>
      </c>
    </row>
    <row r="46" spans="1:3" ht="32" x14ac:dyDescent="0.2">
      <c r="A46" s="30">
        <v>8.01</v>
      </c>
      <c r="B46" s="50" t="str">
        <v>Exact seed numbers are not well known, based on available images each plant may produce around 200 seeds (1).</v>
      </c>
      <c r="C46" s="51" t="str">
        <v>(1) https://fsus.ncbg.unc.edu/main.php?pg=show-taxon-detail.php&amp;taxonid=2207</v>
      </c>
    </row>
    <row r="47" spans="1:3" ht="48" x14ac:dyDescent="0.2">
      <c r="A47" s="30">
        <v>8.02</v>
      </c>
      <c r="B47" s="51" t="str">
        <v>Taxon ability to form persistant seed bank is unknown (1).</v>
      </c>
      <c r="C47" s="51" t="str">
        <v>(1) https://georgiaforages.caes.uga.edu/content/dam/caes-subsite/forages/docs/2018%20Final%20Brunswickgrass%20Tifton%20Meeting%202-12-2018.pdf</v>
      </c>
    </row>
    <row r="48" spans="1:3" ht="112" x14ac:dyDescent="0.2">
      <c r="A48" s="30">
        <v>8.0299999999999994</v>
      </c>
      <c r="B48" s="51" t="str">
        <v>Taxon is tolerant to some herbicides and require maximum levels of others to be controlled (1).
"Hexazinone applied at 1 to 2 lb per acre. Tolerant to metsulfuron. If pasture renovation is necessary, glyphosate should be used instead, at the highest rate allowable in the product label, typically equivalent to 4 qt per acre of a 41% glyphosate Formulation (1)."</v>
      </c>
      <c r="C48" s="51" t="str">
        <v>(1) https://www.fnai.org/species-communities/invasives/invasive-species?ID=190</v>
      </c>
    </row>
    <row r="49" spans="1:3" ht="112" x14ac:dyDescent="0.2">
      <c r="A49" s="30">
        <v>8.0399999999999991</v>
      </c>
      <c r="B49" s="51" t="str">
        <v>Taxon resprouts and benefits from regular disturbance and mowing (1)(2).
"Used to line edges of ditch banks and waterways, but would smother itself out when not mowed within 3-5 years (1)."
"It is extremely tolerant of grazing, forming a low dense cover under regular mowing or continuous grazing (2)."</v>
      </c>
      <c r="C49" s="51" t="str">
        <v>(1) https://georgiaforages.caes.uga.edu/content/dam/caes-subsite/forages/docs/2018%20Final%20Brunswickgrass%20Tifton%20Meeting%202-12-2018.pdf
(2) https://keys.lucidcentral.org/keys/v3/pastures/Html/Brunswick_grass.htm</v>
      </c>
    </row>
    <row r="50" spans="1:3" x14ac:dyDescent="0.2">
      <c r="A50" s="30">
        <v>8.0500000000000007</v>
      </c>
      <c r="B50" s="50" t="str">
        <v>No evidence.</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ed89deecf2cef0fa57f2f32f9ab875cc">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7da826fe1df80d3d80045629bc1d07ef"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customXml/itemProps2.xml><?xml version="1.0" encoding="utf-8"?>
<ds:datastoreItem xmlns:ds="http://schemas.openxmlformats.org/officeDocument/2006/customXml" ds:itemID="{B8593974-392E-4782-9F08-31C77A772A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2C3439-75BE-411A-8E6B-DF10E44BED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2025-10-29T15:07:58Z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