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03"/>
  <workbookPr defaultThemeVersion="166925"/>
  <mc:AlternateContent xmlns:mc="http://schemas.openxmlformats.org/markup-compatibility/2006">
    <mc:Choice Requires="x15">
      <x15ac:absPath xmlns:x15ac="http://schemas.microsoft.com/office/spreadsheetml/2010/11/ac" url="/Users/seokminkim/Desktop/Assessments/Species/Eustachys distichophylla/"/>
    </mc:Choice>
  </mc:AlternateContent>
  <xr:revisionPtr revIDLastSave="0" documentId="13_ncr:1_{C5871D29-7A75-8E4A-B842-7C4CB2054885}" xr6:coauthVersionLast="47" xr6:coauthVersionMax="47" xr10:uidLastSave="{00000000-0000-0000-0000-000000000000}"/>
  <bookViews>
    <workbookView xWindow="1420" yWindow="760" windowWidth="27260" windowHeight="17140" xr2:uid="{DC9EAAB9-A961-4D36-B025-37CCF3FD5897}"/>
  </bookViews>
  <sheets>
    <sheet name="WRA Worksheet" sheetId="1" r:id="rId1"/>
    <sheet name="LUT" sheetId="2" r:id="rId2"/>
    <sheet name="PDF Template Scoresheet" sheetId="3" r:id="rId3"/>
    <sheet name="PDF Template Refs &amp; Data" sheetId="4" r:id="rId4"/>
  </sheets>
  <definedNames>
    <definedName name="_xlnm._FilterDatabase" localSheetId="0" hidden="1">'WRA Worksheet'!$B$65:$C$67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 i="1" l="1"/>
  <c r="D4" i="3" s="1"/>
  <c r="A1" i="3"/>
  <c r="D71" i="1"/>
  <c r="D73" i="1"/>
  <c r="C74" i="1" s="1"/>
  <c r="C53" i="3" a="1"/>
  <c r="C53" i="3" s="1"/>
  <c r="D72" i="1"/>
  <c r="I26" i="2"/>
  <c r="I27" i="2"/>
  <c r="D3" i="1"/>
  <c r="D3" i="3" s="1"/>
  <c r="D5" i="1"/>
  <c r="D5" i="3" s="1"/>
  <c r="D8" i="1"/>
  <c r="D8" i="3" s="1"/>
  <c r="D9" i="1"/>
  <c r="D9" i="3" s="1"/>
  <c r="D11" i="1"/>
  <c r="D11" i="3" s="1"/>
  <c r="D12" i="1"/>
  <c r="D12" i="3" s="1"/>
  <c r="D13" i="1"/>
  <c r="D13" i="3" s="1"/>
  <c r="D14" i="1"/>
  <c r="D14" i="3" s="1"/>
  <c r="D15" i="1"/>
  <c r="D15" i="3" s="1"/>
  <c r="D16" i="1"/>
  <c r="D16" i="3" s="1"/>
  <c r="D17" i="1"/>
  <c r="D17" i="3" s="1"/>
  <c r="D18" i="1"/>
  <c r="D18" i="3" s="1"/>
  <c r="D19" i="1"/>
  <c r="D19" i="3" s="1"/>
  <c r="D20" i="1"/>
  <c r="D20" i="3" s="1"/>
  <c r="D21" i="1"/>
  <c r="D21" i="3" s="1"/>
  <c r="D22" i="1"/>
  <c r="D22" i="3" s="1"/>
  <c r="D23" i="1"/>
  <c r="D23" i="3" s="1"/>
  <c r="D24" i="1"/>
  <c r="D24" i="3" s="1"/>
  <c r="D25" i="1"/>
  <c r="D25" i="3" s="1"/>
  <c r="D26" i="1"/>
  <c r="D26" i="3" s="1"/>
  <c r="D27" i="1"/>
  <c r="D27" i="3" s="1"/>
  <c r="D28" i="1"/>
  <c r="D28" i="3" s="1"/>
  <c r="D29" i="1"/>
  <c r="D29" i="3" s="1"/>
  <c r="D30" i="1"/>
  <c r="D30" i="3" s="1"/>
  <c r="D31" i="1"/>
  <c r="D31" i="3" s="1"/>
  <c r="D32" i="1"/>
  <c r="D32" i="3" s="1"/>
  <c r="D33" i="1"/>
  <c r="D33" i="3" s="1"/>
  <c r="D34" i="1"/>
  <c r="D34" i="3" s="1"/>
  <c r="D35" i="1"/>
  <c r="D35" i="3" s="1"/>
  <c r="D36" i="1"/>
  <c r="D36" i="3" s="1"/>
  <c r="D37" i="1"/>
  <c r="D37" i="3" s="1"/>
  <c r="D38" i="1"/>
  <c r="D38" i="3" s="1"/>
  <c r="D39" i="1"/>
  <c r="D39" i="3" s="1"/>
  <c r="D40" i="1"/>
  <c r="D40" i="3" s="1"/>
  <c r="D41" i="1"/>
  <c r="D41" i="3" s="1"/>
  <c r="D42" i="1"/>
  <c r="D42" i="3" s="1"/>
  <c r="D43" i="1"/>
  <c r="D43" i="3" s="1"/>
  <c r="D44" i="1"/>
  <c r="D44" i="3" s="1"/>
  <c r="D45" i="1"/>
  <c r="D45" i="3" s="1"/>
  <c r="D46" i="1"/>
  <c r="D46" i="3" s="1"/>
  <c r="D47" i="1"/>
  <c r="D47" i="3" s="1"/>
  <c r="D48" i="1"/>
  <c r="D48" i="3" s="1"/>
  <c r="D49" i="1"/>
  <c r="D49" i="3" s="1"/>
  <c r="D50" i="1"/>
  <c r="D50" i="3" s="1"/>
  <c r="D51" i="1"/>
  <c r="D51" i="3" s="1"/>
  <c r="C57" i="1"/>
  <c r="B57" i="3" s="1"/>
  <c r="C57" i="3" s="1"/>
  <c r="C58" i="1"/>
  <c r="B58" i="3" s="1"/>
  <c r="C58" i="3" s="1"/>
  <c r="C59" i="1"/>
  <c r="B59" i="3" s="1"/>
  <c r="C59" i="3" s="1"/>
  <c r="B2" i="4" a="1"/>
  <c r="B2" i="4" s="1"/>
  <c r="C51" i="3"/>
  <c r="C50" i="3"/>
  <c r="C49" i="3"/>
  <c r="C48" i="3"/>
  <c r="C47" i="3"/>
  <c r="C46" i="3"/>
  <c r="C45" i="3"/>
  <c r="C44" i="3"/>
  <c r="C43" i="3"/>
  <c r="C42" i="3"/>
  <c r="C41" i="3"/>
  <c r="C40" i="3"/>
  <c r="C39" i="3"/>
  <c r="C38" i="3"/>
  <c r="C37" i="3"/>
  <c r="C36" i="3"/>
  <c r="C35" i="3"/>
  <c r="C34" i="3"/>
  <c r="C33" i="3"/>
  <c r="C32" i="3"/>
  <c r="C31" i="3"/>
  <c r="C30" i="3"/>
  <c r="C29" i="3"/>
  <c r="C28" i="3"/>
  <c r="C27" i="3"/>
  <c r="C26" i="3"/>
  <c r="C25" i="3"/>
  <c r="C24" i="3"/>
  <c r="C23" i="3"/>
  <c r="C22" i="3"/>
  <c r="C21" i="3"/>
  <c r="C20" i="3"/>
  <c r="C19" i="3"/>
  <c r="C18" i="3"/>
  <c r="C17" i="3"/>
  <c r="C16" i="3"/>
  <c r="C15" i="3"/>
  <c r="C14" i="3"/>
  <c r="C13" i="3"/>
  <c r="C12" i="3"/>
  <c r="C11" i="3"/>
  <c r="C10" i="3"/>
  <c r="C9" i="3"/>
  <c r="C8" i="3"/>
  <c r="C7" i="3"/>
  <c r="C6" i="3"/>
  <c r="C4" i="3"/>
  <c r="C5" i="3"/>
  <c r="C3" i="3"/>
  <c r="D59" i="1" l="1"/>
  <c r="D58" i="1"/>
  <c r="C60" i="3"/>
  <c r="C60" i="1"/>
  <c r="B60" i="3" s="1"/>
  <c r="D57" i="1"/>
  <c r="D53" i="1"/>
  <c r="D60" i="1" l="1"/>
  <c r="D54" i="1"/>
  <c r="C54" i="3" s="1"/>
  <c r="C52"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<sst xmlns="http://schemas.openxmlformats.org/spreadsheetml/2006/main" count="334" uniqueCount="166">
  <si>
    <t>Species:</t>
  </si>
  <si>
    <t>Eustachys distichophylla</t>
  </si>
  <si>
    <r>
      <rPr>
        <sz val="11"/>
        <color rgb="FF000000"/>
        <rFont val="Calibri"/>
        <family val="2"/>
      </rPr>
      <t>Assessment date:</t>
    </r>
    <r>
      <rPr>
        <sz val="11"/>
        <color rgb="FFFF0000"/>
        <rFont val="Calibri"/>
        <family val="2"/>
      </rPr>
      <t xml:space="preserve"> 07 Oct 25</t>
    </r>
    <r>
      <rPr>
        <sz val="11"/>
        <color rgb="FF000000"/>
        <rFont val="Calibri"/>
        <family val="2"/>
      </rPr>
      <t xml:space="preserve"> Prepared by Cameron Deelstra</t>
    </r>
  </si>
  <si>
    <t>Number</t>
  </si>
  <si>
    <t>Question</t>
  </si>
  <si>
    <t>Answer</t>
  </si>
  <si>
    <t>Score</t>
  </si>
  <si>
    <t>Uncertainty</t>
  </si>
  <si>
    <t>Evidence</t>
  </si>
  <si>
    <t>Reference</t>
  </si>
  <si>
    <t>Is the species highly domesticated?</t>
  </si>
  <si>
    <t>n</t>
  </si>
  <si>
    <t>No evidence.</t>
  </si>
  <si>
    <t>Has the species become naturalised where grown?</t>
  </si>
  <si>
    <t>Does the species have weedy races?</t>
  </si>
  <si>
    <t>Species suited to Florida's USDA climate zones (1-low; 2-intermediate; 3-high)
       North Zone: suited to Zones 8, 9
       Central Zone: suited to Zones 9, 10
       South Zone: suited to Zone 10</t>
  </si>
  <si>
    <t>See attached climate suitability map.</t>
  </si>
  <si>
    <t>Quality of climate match data (1-low; 2-intermediate; 3-high)</t>
  </si>
  <si>
    <t>Taxon is well suited for North, Central, and South Zones of Florida.</t>
  </si>
  <si>
    <t>Broad climate suitability (environmental versatility)</t>
  </si>
  <si>
    <t>y</t>
  </si>
  <si>
    <t>Native or naturalized in habitats with periodic inundation
       North Zone: mean annual precipitation 50-70 inches
       Central Zone: mean annual precipitation 40-60 inches
       South Zone: mean annual precipitation 40-60 inches</t>
  </si>
  <si>
    <t>?</t>
  </si>
  <si>
    <t>Does the species have a history of repeated introductions outside its natural range?</t>
  </si>
  <si>
    <t>Taxon has been introduced to the Southeast U.S. and Australia (1)(2).</t>
  </si>
  <si>
    <t>(1) https://florida.plantatlas.usf.edu/specimen/plantdetails/425
(2) https://keys.lucidcentral.org/keys/v3/AusGrass/key/AusGrass/Media/Html/Eustachy/EUSDIS.HTML</t>
  </si>
  <si>
    <t>Naturalized beyond native range</t>
  </si>
  <si>
    <t>Taxon has been naturalized in the Southeast U.S. and Australia (1)(2).</t>
  </si>
  <si>
    <t>Garden/amenity/disturbance weed</t>
  </si>
  <si>
    <t>Taxon is noted to grow well in disturbed fields, urban lots, and roadsides (1)(2).
"This population seems  well  established  on the  roadside,  and  has spread to an adjacent hay field.  Since the first observation of this species, it has spread to scattered areas along this same road as well as several nearby roads.  It is possible that this species is being spread by highway maintenance, particularly bush-hogging of the roadsides (1)."</t>
  </si>
  <si>
    <t>(1) Diamond, A.R.  2013.  New Cyperaceae and Poaceae records from Alabama.  Phytoneuron 2013-75: 1–18.  Published 27 September 2013.  ISSN 2153 733X
(2) https://florida.plantatlas.usf.edu/specimen/plantdetails/425</t>
  </si>
  <si>
    <t>Weed of agriculture</t>
  </si>
  <si>
    <t>Taxon grows well in sandy fields and pastures (1)(2).
"This population seems  well  established  on the  roadside,  and  has spread to an adjacent hay field (1)."</t>
  </si>
  <si>
    <t>Environmental weed</t>
  </si>
  <si>
    <t>Taxon's ability to alter environmental conditions is not well known.</t>
  </si>
  <si>
    <t>Congeneric weed</t>
  </si>
  <si>
    <t>No congener is listed as an invasive plant, but E. retusa is not native to the U.S., is considered weedy, and has established several populations in Florida (1).</t>
  </si>
  <si>
    <t>(1) https://florida.plantatlas.usf.edu/plant/species/16</t>
  </si>
  <si>
    <t>Produces spines, thorns or burrs</t>
  </si>
  <si>
    <t>Allelopathic</t>
  </si>
  <si>
    <t>Parasitic</t>
  </si>
  <si>
    <t>Unpalatable to grazing animals</t>
  </si>
  <si>
    <t>Taxon may contain toxic levels of Hydrogen Cyanide (1), but more research on plant toxicity is needed (2).</t>
  </si>
  <si>
    <t>(1) https://keys.lucidcentral.org/keys/v3/AusGrass/key/AusGrass/Media/Html/GENINFO/econ.htm
(2) https://www.wisdomlib.org/definition/eustachys-distichophylla</t>
  </si>
  <si>
    <t>Toxic to animals</t>
  </si>
  <si>
    <t>Host for recognised pests and pathogens</t>
  </si>
  <si>
    <t>Taxon is noted to be generally pest-free (1).</t>
  </si>
  <si>
    <t>(1) https://www.shootgardening.com/plants/eustachys-distichophylla</t>
  </si>
  <si>
    <t>Causes allergies or is otherwise toxic to humans</t>
  </si>
  <si>
    <t>Taxon may contain toxic levels of Hydrogen Cyanide (1), but more research on plant toxicity is needed (2). Taxon is a member of the grass-family which is noted to commonly induce allergy symptoms in sensitive individuals (3)</t>
  </si>
  <si>
    <t>(1) https://keys.lucidcentral.org/keys/v3/AusGrass/key/AusGrass/Media/Html/GENINFO/econ.htm
(2) https://www.wisdomlib.org/definition/eustachys-distichophylla
(3) https://aafa.org/allergies/types-of-allergies/pollen-allergy/grass-pollen-allergy/#:~:text=Runny%20nose%20(also%20known%20as,pollen%20triggers%20your%20asthma%20symptoms.</t>
  </si>
  <si>
    <t>Creates a fire hazard in natural ecosystems</t>
  </si>
  <si>
    <t>The relationship between fire and taxon is not well known.</t>
  </si>
  <si>
    <t>Is a shade tolerant plant at some stage of its life cycle</t>
  </si>
  <si>
    <t>Taxon is tolerant of partial shade (1)(2).</t>
  </si>
  <si>
    <t>(1) https://www.selinawamucii.com/plants/poaceae/eustachys-distichophylla/#:~:text=Eustachys%20distichophylla%20can%20be%20propagated%20by%20division,soil%20in%20full%20sun%20or%20partial%20shade.
(2) https://www.promessedefleurs.ie/perennials/ornamental-grasses/ornemental-grasses-a-to-z/chloris-distichophylla.html</t>
  </si>
  <si>
    <t>Grows on infertile soils (oligotrophic, limerock, or excessively draining soils).  North &amp; Central Zones: infertile soils; South Zone: shallow limerock or Histisols.</t>
  </si>
  <si>
    <t>Taxon is noted to grow well in a variety of soil types, especially well-drained sandy soils (1).</t>
  </si>
  <si>
    <t>(1) https://florida.plantatlas.usf.edu/specimen/plantdetails/425
(2) https://www.promessedefleurs.ie/perennials/ornamental-grasses/ornemental-grasses-a-to-z/chloris-distichophylla.html</t>
  </si>
  <si>
    <t>Climbing or smothering growth habit</t>
  </si>
  <si>
    <t>Forms dense thickets</t>
  </si>
  <si>
    <t>"It is a clump forming warm season grass (1)."</t>
  </si>
  <si>
    <t>(1) http://www.floraofalabama.org/Plant.aspx?id=5372</t>
  </si>
  <si>
    <t>Aquatic</t>
  </si>
  <si>
    <t>Taxon is a terrestrial plant.</t>
  </si>
  <si>
    <t>Grass</t>
  </si>
  <si>
    <t>Taxon is a graminoid in the Poaceae family (1)(2).</t>
  </si>
  <si>
    <t>(1) https://plants.usda.gov/plant-profile/EUDI8
(2) https://florida.plantatlas.usf.edu/plant/species/425</t>
  </si>
  <si>
    <t>Nitrogen fixing woody plant</t>
  </si>
  <si>
    <t>Geophyte</t>
  </si>
  <si>
    <t>Evidence of substantial reproductive failure in native habitat</t>
  </si>
  <si>
    <t>Taxon is listed as a species at low risk of extinction (1).</t>
  </si>
  <si>
    <t>(1) https://powo.science.kew.org/taxon/urn:lsid:ipni.org:names:402222-1/general-information</t>
  </si>
  <si>
    <t>Produces viable seed</t>
  </si>
  <si>
    <t>Taxon is noted to reproduce via seed (1)(2).</t>
  </si>
  <si>
    <t>(1) http://www.rareplants.es/shop/product.asp?P_ID=10518#:~:text=Eustachys%20distichophylla%20(Weeping%20Fingergrass)%20100%20(130)cm%2C%20Weeping,in%20a%20sunny%20spot%20throughout%20the%20year.
(2) https://plants.usda.gov/plant-profile/EUDI8</t>
  </si>
  <si>
    <t>Hybridizes naturally</t>
  </si>
  <si>
    <t>Self-compatible or apomictic</t>
  </si>
  <si>
    <t>"Capable of self-seeding, the plant can eventually form extensive populations if the environment suits it (1)."</t>
  </si>
  <si>
    <t>(1) https://www.promessedefleurs.ie/perennials/ornamental-grasses/ornemental-grasses-a-to-z/chloris-distichophylla.html</t>
  </si>
  <si>
    <t>Requires specialist pollinators</t>
  </si>
  <si>
    <t>Members of the Poaceae family are typically wind-pollinated (1).</t>
  </si>
  <si>
    <t>(1) https://repository.si.edu/server/api/core/bitstreams/0ff516b2-0ee2-4353-820b-331dc626c238/content#:~:text=Specializations%20for%20open%20habitats%20and,on%20every%20continent%2C%20including%20Antarctica.</t>
  </si>
  <si>
    <t>Reproduction by vegetative propagation</t>
  </si>
  <si>
    <t>Taxon is noted to grow underground rhizomes that sprout new growth forming clumps of the grass (1)(2).</t>
  </si>
  <si>
    <t>(1) https://ausgrass2.myspecies.info/content/eustachys-distichophylla
(2) http://floraofalabama.org/Plant.aspx?id=5372</t>
  </si>
  <si>
    <t>Minimum generative time (years)</t>
  </si>
  <si>
    <t>Taxon generation time is not well known.</t>
  </si>
  <si>
    <t>Propagules likely to be dispersed unintentionally (plants growing in heavily trafficked areas)</t>
  </si>
  <si>
    <t>Taxon is noted to occur along roadsides.
"It is possible that this species is being spread by highway maintenance, particularly bush-hogging of the roadsides (1)."</t>
  </si>
  <si>
    <t>(1) https://www.researchgate.net/publication/280623131_New_Cyperaceae_and_Poaceae_records_from_Alabama</t>
  </si>
  <si>
    <t>Propagules dispersed intentionally by people</t>
  </si>
  <si>
    <t>Taxon is cultivated as an ornamental plant and livestock fodder in some regions (1)(2).
"The fruit is a grain. Weeping Finger Grass was possibly introduced as a warm season forage grass for livestock. It is also sometimes grown as an ornamental, and both seed and plants are available from some nurseries (1)."</t>
  </si>
  <si>
    <t>(1) http://floraofalabama.org/Plant.aspx?id=5372
(2) https://www.selinawamucii.com/plants/poaceae/eustachys-distichophylla/</t>
  </si>
  <si>
    <t>Propagules likely to disperse as a produce contaminant</t>
  </si>
  <si>
    <t>Propagules adapted to wind dispersal</t>
  </si>
  <si>
    <t>Taxon is adapted to wind dispersal via hairs on seeds (1)(2)(3).</t>
  </si>
  <si>
    <t>(1) https://www.floridamuseum.ufl.edu/wp-content/uploads/sites/67/2024/10/Flora-of-Florida-Franck-31-Oct-2024.pdf
(2) https://plantnet.rbgsyd.nsw.gov.au/cgi-bin/NSWfl.pl?page=nswfl&amp;lvl=sp&amp;name=Eustachys~distichophylla#:~:text=Family%20Poaceae,Eustachys%20distichophylla%20(Lag.)
(3) https://plants.usda.gov/plant-profile/EUDI8</t>
  </si>
  <si>
    <t>Propagules water dispersed</t>
  </si>
  <si>
    <t>Propagules bird dispersed</t>
  </si>
  <si>
    <t>Propagules dispersed by other animals (externally)</t>
  </si>
  <si>
    <t>Propagules dispersed by other animals (internally)</t>
  </si>
  <si>
    <t>Prolific seed production</t>
  </si>
  <si>
    <t>Based on available images, taxon is likely a prolific seed producer (1)(2).</t>
  </si>
  <si>
    <t>(1) https://fsus.ncbg.unc.edu/cust/2022/main.php?pg=show-taxon-detail.php&amp;taxonid=2053#:~:text=*Eustachys%20distichophylla%20(Lagasca%20y%20Segura,)%20by%20Diamond%20(2013b).&amp;text=Synonymy%20%E2%93%98:%20=%20FlGr%2C%20FNA25,Chloris%20distichophylla%20%E2%80%93%20HC%2C%20Tx.&amp;text=Hover%20over%20a%20shape%2C%20letter,definition%20or%20see%20the%20legend.
(2) https://florida.plantatlas.usf.edu/specimen/plantdetails/425</t>
  </si>
  <si>
    <t>Evidence that a persistent propagule bank is formed (&gt;1 yr)</t>
  </si>
  <si>
    <t>Well controlled by herbicides</t>
  </si>
  <si>
    <t>Taxon is noted to exhibit herbicide resistance (1).</t>
  </si>
  <si>
    <t>(2) Vázquez-García JG, Golmohammadzadeh S, Palma-Bautista C, Rojano-Delgado AM, Domínguez-Valenzuela JA, Cruz-Hipólito HE, De Prado R. New Case of False-Star-Grass (Chloris distichophylla) Population Evolving Glyphosate Resistance. Agronomy. 2020; 10(3):377. https://doi.org/10.3390/agronomy10030377</t>
  </si>
  <si>
    <t>Tolerates, or benefits from, mutilation or cultivation</t>
  </si>
  <si>
    <t>Effective natural enemies present in U.S.</t>
  </si>
  <si>
    <t>Total Score</t>
  </si>
  <si>
    <t>Outcome</t>
  </si>
  <si>
    <t>Section</t>
  </si>
  <si>
    <t># of questions answered</t>
  </si>
  <si>
    <t>satisfy minimum?</t>
  </si>
  <si>
    <t>A</t>
  </si>
  <si>
    <t>B</t>
  </si>
  <si>
    <t>C</t>
  </si>
  <si>
    <t>total</t>
  </si>
  <si>
    <t>Do not complete unless the Outcome (cell D54) is "Evaluate Further"</t>
  </si>
  <si>
    <t xml:space="preserve">Secondary Screening </t>
  </si>
  <si>
    <t xml:space="preserve"> Taxon shade-tolerant or forms dense stands?</t>
  </si>
  <si>
    <t xml:space="preserve"> Taxon is clearly bird- or wind-dispersed?</t>
  </si>
  <si>
    <t xml:space="preserve"> Taxon's life cycle &lt;4 years?</t>
  </si>
  <si>
    <t xml:space="preserve"> Weed of cultivated land?</t>
  </si>
  <si>
    <t xml:space="preserve"> Unpalatable to grazing animals?</t>
  </si>
  <si>
    <t xml:space="preserve"> Forms dense stands/populations?</t>
  </si>
  <si>
    <t xml:space="preserve"> Taxon a tree or tree-like shrub?</t>
  </si>
  <si>
    <t xml:space="preserve"> Taxon herbaceous or a low-growing shrub?</t>
  </si>
  <si>
    <t xml:space="preserve"> Taxon a vine or liana?</t>
  </si>
  <si>
    <t>Secondary Screening result:</t>
  </si>
  <si>
    <t>Scorecard</t>
  </si>
  <si>
    <t>Lookup Table A1:</t>
  </si>
  <si>
    <t>N Score</t>
  </si>
  <si>
    <t>Y Score</t>
  </si>
  <si>
    <t>Locate value of inputs and lookup output for each question</t>
  </si>
  <si>
    <r>
      <rPr>
        <b/>
        <sz val="11"/>
        <color theme="1"/>
        <rFont val="Calibri"/>
        <family val="2"/>
        <scheme val="minor"/>
      </rPr>
      <t>A</t>
    </r>
    <r>
      <rPr>
        <sz val="11"/>
        <color theme="1"/>
        <rFont val="Calibri"/>
        <family val="2"/>
        <scheme val="minor"/>
      </rPr>
      <t xml:space="preserve"> C</t>
    </r>
  </si>
  <si>
    <r>
      <t xml:space="preserve">                                         </t>
    </r>
    <r>
      <rPr>
        <b/>
        <i/>
        <sz val="11"/>
        <color theme="1"/>
        <rFont val="Calibri"/>
        <family val="2"/>
        <scheme val="minor"/>
      </rPr>
      <t xml:space="preserve"> Yes</t>
    </r>
    <r>
      <rPr>
        <sz val="11"/>
        <color theme="1"/>
        <rFont val="Calibri"/>
        <family val="2"/>
        <scheme val="minor"/>
      </rPr>
      <t xml:space="preserve"> to questions 3.01-3.05</t>
    </r>
  </si>
  <si>
    <t>default</t>
  </si>
  <si>
    <t>Inputs</t>
  </si>
  <si>
    <t>The response to qestions 2.01 and 2.02 is 2 unless a climate analysis is done</t>
  </si>
  <si>
    <t>Results</t>
  </si>
  <si>
    <t>Refer to lookup Table A1</t>
  </si>
  <si>
    <r>
      <t xml:space="preserve">       </t>
    </r>
    <r>
      <rPr>
        <b/>
        <i/>
        <sz val="11"/>
        <color theme="1"/>
        <rFont val="Calibri"/>
        <family val="2"/>
        <scheme val="minor"/>
      </rPr>
      <t xml:space="preserve">  No</t>
    </r>
    <r>
      <rPr>
        <sz val="11"/>
        <color theme="1"/>
        <rFont val="Calibri"/>
        <family val="2"/>
        <scheme val="minor"/>
      </rPr>
      <t xml:space="preserve"> to questions 3.01-3.02</t>
    </r>
  </si>
  <si>
    <t>E</t>
  </si>
  <si>
    <t xml:space="preserve">Input </t>
  </si>
  <si>
    <t>N</t>
  </si>
  <si>
    <t>Y</t>
  </si>
  <si>
    <t>3.02-3.05</t>
  </si>
  <si>
    <r>
      <rPr>
        <b/>
        <sz val="11"/>
        <color theme="1"/>
        <rFont val="Calibri"/>
        <family val="2"/>
        <scheme val="minor"/>
      </rPr>
      <t>B</t>
    </r>
    <r>
      <rPr>
        <sz val="11"/>
        <color theme="1"/>
        <rFont val="Calibri"/>
        <family val="2"/>
        <scheme val="minor"/>
      </rPr>
      <t xml:space="preserve"> C</t>
    </r>
  </si>
  <si>
    <t>Lookup Table for 6.07</t>
  </si>
  <si>
    <t>Years</t>
  </si>
  <si>
    <t>Lookup for Secondary Screening (Vine/Liana Only)</t>
  </si>
  <si>
    <t>Test 1:</t>
  </si>
  <si>
    <t>Test 2:</t>
  </si>
  <si>
    <r>
      <rPr>
        <b/>
        <sz val="11"/>
        <color theme="1"/>
        <rFont val="Calibri"/>
        <family val="2"/>
        <scheme val="minor"/>
      </rPr>
      <t>C</t>
    </r>
    <r>
      <rPr>
        <sz val="11"/>
        <color theme="1"/>
        <rFont val="Calibri"/>
        <family val="2"/>
        <scheme val="minor"/>
      </rPr>
      <t xml:space="preserve"> E</t>
    </r>
  </si>
  <si>
    <t>Refer to lookup Table A3</t>
  </si>
  <si>
    <t>ZONES</t>
  </si>
  <si>
    <r>
      <t xml:space="preserve">Genus species </t>
    </r>
    <r>
      <rPr>
        <b/>
        <sz val="14"/>
        <rFont val="Calibri"/>
        <family val="2"/>
        <scheme val="minor"/>
      </rPr>
      <t xml:space="preserve">(common name) </t>
    </r>
  </si>
  <si>
    <t>Species suited to Florida's USDA climate zones (0-low; 1-intermediate; 2-high)
       North Zone: suited to Zones 8, 9
       Central Zone: suited to Zones 9, 10
       South Zone: suited to Zone 10</t>
  </si>
  <si>
    <t>Quality of climate match data (0-low; 1-intermediate; 2-high)</t>
  </si>
  <si>
    <t xml:space="preserve">Implemented Pacific Second Screening </t>
  </si>
  <si>
    <t>Risk Assessment Results</t>
  </si>
  <si>
    <t>section</t>
  </si>
  <si>
    <t># questions answered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</si>
</sst>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x14ac:knownFonts="1">
    <font>
      <sz val="11"/>
      <color theme="1"/>
      <name val="Calibri"/>
      <family val="2"/>
      <scheme val="minor"/>
    </font>
    <font>
      <b/>
      <sz val="11"/>
      <color theme="1"/>
      <name val="Calibri"/>
      <family val="2"/>
      <scheme val="minor"/>
    </font>
    <font>
      <b/>
      <sz val="11"/>
      <color theme="1" tint="0.499984740745262"/>
      <name val="Calibri"/>
      <family val="2"/>
      <scheme val="minor"/>
    </font>
    <font>
      <sz val="8"/>
      <color theme="1"/>
      <name val="Calibri"/>
      <family val="2"/>
      <scheme val="minor"/>
    </font>
    <font>
      <sz val="7"/>
      <color theme="1"/>
      <name val="Calibri"/>
      <family val="2"/>
      <scheme val="minor"/>
    </font>
    <font>
      <b/>
      <i/>
      <sz val="11"/>
      <color theme="1"/>
      <name val="Calibri"/>
      <family val="2"/>
      <scheme val="minor"/>
    </font>
    <font>
      <b/>
      <sz val="11"/>
      <name val="Calibri"/>
      <family val="2"/>
      <scheme val="minor"/>
    </font>
    <font>
      <sz val="11"/>
      <color rgb="FFFF0000"/>
      <name val="Calibri"/>
      <family val="2"/>
      <scheme val="minor"/>
    </font>
    <font>
      <sz val="12"/>
      <name val="Calibri"/>
      <family val="2"/>
      <scheme val="minor"/>
    </font>
    <font>
      <b/>
      <i/>
      <sz val="14"/>
      <name val="Calibri"/>
      <family val="2"/>
      <scheme val="minor"/>
    </font>
    <font>
      <sz val="11"/>
      <color indexed="8"/>
      <name val="Calibri"/>
      <family val="2"/>
      <scheme val="minor"/>
    </font>
    <font>
      <sz val="9"/>
      <color indexed="8"/>
      <name val="Helvetica"/>
      <family val="2"/>
    </font>
    <font>
      <sz val="11"/>
      <name val="Calibri"/>
      <family val="2"/>
      <scheme val="minor"/>
    </font>
    <font>
      <b/>
      <sz val="11"/>
      <color indexed="8"/>
      <name val="Calibri"/>
      <family val="2"/>
      <scheme val="minor"/>
    </font>
    <font>
      <b/>
      <sz val="9"/>
      <color indexed="8"/>
      <name val="Helvetica"/>
      <family val="2"/>
    </font>
    <font>
      <b/>
      <sz val="9"/>
      <name val="Arial"/>
      <family val="2"/>
    </font>
    <font>
      <b/>
      <sz val="10"/>
      <name val="Calibri"/>
      <family val="2"/>
      <scheme val="minor"/>
    </font>
    <font>
      <sz val="9"/>
      <name val="Arial"/>
      <family val="2"/>
    </font>
    <font>
      <sz val="10"/>
      <name val="Calibri"/>
      <family val="2"/>
      <scheme val="minor"/>
    </font>
    <font>
      <b/>
      <sz val="14"/>
      <name val="Calibri"/>
      <family val="2"/>
      <scheme val="minor"/>
    </font>
    <font>
      <sz val="10"/>
      <name val="Arial"/>
      <family val="2"/>
    </font>
    <font>
      <sz val="11"/>
      <name val="Calibri"/>
      <family val="2"/>
    </font>
    <font>
      <sz val="11"/>
      <name val="Arial"/>
      <family val="2"/>
    </font>
    <font>
      <sz val="10"/>
      <name val="Calibri"/>
      <family val="2"/>
    </font>
    <font>
      <b/>
      <sz val="12"/>
      <color theme="4"/>
      <name val="Arial"/>
      <family val="2"/>
    </font>
    <font>
      <sz val="10"/>
      <color theme="1"/>
      <name val="Calibri"/>
      <family val="2"/>
    </font>
    <font>
      <b/>
      <sz val="11"/>
      <color rgb="FFFF0000"/>
      <name val="Calibri"/>
      <family val="2"/>
      <scheme val="minor"/>
    </font>
    <font>
      <sz val="11"/>
      <color rgb="FF000000"/>
      <name val="Calibri"/>
      <family val="2"/>
    </font>
    <font>
      <sz val="11"/>
      <color rgb="FFFF0000"/>
      <name val="Calibri"/>
      <family val="2"/>
    </font>
    <font>
      <sz val="11"/>
      <color theme="1"/>
      <name val="Calibri"/>
      <family val="2"/>
    </font>
  </fonts>
  <fills count="7">
    <fill>
      <patternFill patternType="none"/>
    </fill>
    <fill>
      <patternFill patternType="gray125"/>
    </fill>
    <fill>
      <patternFill patternType="solid">
        <fgColor theme="0" tint="-0.249977111117893"/>
        <bgColor indexed="64"/>
      </patternFill>
    </fill>
    <fill>
      <patternFill patternType="solid">
        <fgColor theme="2"/>
        <bgColor indexed="64"/>
      </patternFill>
    </fill>
    <fill>
      <patternFill patternType="solid">
        <fgColor theme="0" tint="-0.14999847407452621"/>
        <bgColor indexed="64"/>
      </patternFill>
    </fill>
    <fill>
      <patternFill patternType="solid">
        <fgColor rgb="FFFFFF00"/>
        <bgColor indexed="64"/>
      </patternFill>
    </fill>
    <fill>
      <patternFill patternType="solid">
        <fgColor rgb="FFFFFFFF"/>
        <bgColor indexed="64"/>
      </patternFill>
    </fill>
  </fills>
  <borders count="38">
    <border>
      <left/>
      <right/>
      <top/>
      <bottom/>
      <diagonal/>
    </border>
    <border>
      <left/>
      <right/>
      <top/>
      <bottom style="double">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style="double">
        <color indexed="64"/>
      </right>
      <top/>
      <bottom style="double">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uble">
        <color indexed="64"/>
      </left>
      <right/>
      <top/>
      <bottom/>
      <diagonal/>
    </border>
    <border>
      <left/>
      <right style="double">
        <color indexed="64"/>
      </right>
      <top/>
      <bottom/>
      <diagonal/>
    </border>
    <border>
      <left style="thin">
        <color theme="2"/>
      </left>
      <right style="thin">
        <color theme="2"/>
      </right>
      <top style="thin">
        <color theme="2"/>
      </top>
      <bottom style="thin">
        <color theme="2"/>
      </bottom>
      <diagonal/>
    </border>
    <border>
      <left/>
      <right style="thin">
        <color theme="2"/>
      </right>
      <top style="thin">
        <color theme="2"/>
      </top>
      <bottom style="thin">
        <color theme="2"/>
      </bottom>
      <diagonal/>
    </border>
    <border>
      <left style="thin">
        <color theme="2"/>
      </left>
      <right/>
      <top/>
      <bottom style="double">
        <color theme="2"/>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style="thin">
        <color auto="1"/>
      </top>
      <bottom/>
      <diagonal/>
    </border>
    <border>
      <left style="medium">
        <color indexed="64"/>
      </left>
      <right/>
      <top style="medium">
        <color indexed="64"/>
      </top>
      <bottom style="thin">
        <color indexed="64"/>
      </bottom>
      <diagonal/>
    </border>
    <border>
      <left/>
      <right/>
      <top style="medium">
        <color indexed="64"/>
      </top>
      <bottom style="thin">
        <color auto="1"/>
      </bottom>
      <diagonal/>
    </border>
    <border>
      <left/>
      <right style="medium">
        <color indexed="64"/>
      </right>
      <top style="medium">
        <color indexed="64"/>
      </top>
      <bottom style="thin">
        <color auto="1"/>
      </bottom>
      <diagonal/>
    </border>
    <border>
      <left style="medium">
        <color indexed="64"/>
      </left>
      <right/>
      <top style="thin">
        <color indexed="64"/>
      </top>
      <bottom/>
      <diagonal/>
    </border>
  </borders>
  <cellStyleXfs count="1">
    <xf numFmtId="0" fontId="0" fillId="0" borderId="0" applyProtection="0"/>
  </cellStyleXfs>
  <cellXfs count="154">
    <xf numFmtId="0" fontId="0" fillId="0" borderId="0" xfId="0"/>
    <xf numFmtId="0" fontId="0" fillId="0" borderId="11" xfId="0" applyBorder="1"/>
    <xf numFmtId="0" fontId="0" fillId="0" borderId="12" xfId="0" applyBorder="1"/>
    <xf numFmtId="0" fontId="0" fillId="0" borderId="13" xfId="0" applyBorder="1"/>
    <xf numFmtId="0" fontId="0" fillId="0" borderId="14" xfId="0" applyBorder="1"/>
    <xf numFmtId="0" fontId="0" fillId="0" borderId="15" xfId="0" applyBorder="1"/>
    <xf numFmtId="0" fontId="0" fillId="0" borderId="19" xfId="0" applyBorder="1"/>
    <xf numFmtId="0" fontId="0" fillId="0" borderId="20" xfId="0" applyBorder="1"/>
    <xf numFmtId="0" fontId="0" fillId="0" borderId="21" xfId="0" applyBorder="1"/>
    <xf numFmtId="0" fontId="0" fillId="0" borderId="15" xfId="0" applyBorder="1" applyAlignment="1">
      <alignment horizontal="center"/>
    </xf>
    <xf numFmtId="0" fontId="0" fillId="0" borderId="0" xfId="0" applyAlignment="1">
      <alignment horizontal="center" vertical="center"/>
    </xf>
    <xf numFmtId="0" fontId="0" fillId="0" borderId="15" xfId="0" applyBorder="1" applyAlignment="1">
      <alignment horizontal="center" vertical="center"/>
    </xf>
    <xf numFmtId="0" fontId="0" fillId="0" borderId="0" xfId="0" applyAlignment="1">
      <alignment horizontal="center"/>
    </xf>
    <xf numFmtId="0" fontId="0" fillId="0" borderId="20" xfId="0" applyBorder="1" applyAlignment="1">
      <alignment horizontal="center" vertical="center"/>
    </xf>
    <xf numFmtId="0" fontId="0" fillId="0" borderId="20" xfId="0" applyBorder="1" applyAlignment="1">
      <alignment horizontal="center"/>
    </xf>
    <xf numFmtId="0" fontId="0" fillId="0" borderId="21" xfId="0" applyBorder="1" applyAlignment="1">
      <alignment horizontal="center"/>
    </xf>
    <xf numFmtId="0" fontId="1" fillId="0" borderId="15" xfId="0" applyFont="1" applyBorder="1" applyAlignment="1">
      <alignment horizontal="center"/>
    </xf>
    <xf numFmtId="0" fontId="1" fillId="0" borderId="0" xfId="0" applyFont="1" applyAlignment="1" applyProtection="1">
      <alignment horizontal="center" vertical="top"/>
      <protection locked="0"/>
    </xf>
    <xf numFmtId="0" fontId="1" fillId="0" borderId="0" xfId="0" applyFont="1" applyAlignment="1" applyProtection="1">
      <alignment horizontal="center" vertical="top" wrapText="1"/>
    </xf>
    <xf numFmtId="0" fontId="1" fillId="0" borderId="4" xfId="0" applyFont="1" applyBorder="1" applyAlignment="1" applyProtection="1">
      <alignment wrapText="1"/>
    </xf>
    <xf numFmtId="0" fontId="0" fillId="0" borderId="23" xfId="0" applyBorder="1" applyAlignment="1" applyProtection="1">
      <alignment horizontal="center" vertical="center" wrapText="1"/>
    </xf>
    <xf numFmtId="0" fontId="0" fillId="0" borderId="6" xfId="0" applyBorder="1" applyAlignment="1" applyProtection="1">
      <alignment horizontal="center" vertical="center" wrapText="1"/>
    </xf>
    <xf numFmtId="0" fontId="1" fillId="0" borderId="2" xfId="0" applyFont="1" applyBorder="1" applyAlignment="1" applyProtection="1">
      <alignment wrapText="1"/>
    </xf>
    <xf numFmtId="0" fontId="1" fillId="0" borderId="3" xfId="0" applyFont="1" applyBorder="1" applyAlignment="1" applyProtection="1">
      <alignment wrapText="1"/>
    </xf>
    <xf numFmtId="0" fontId="0" fillId="0" borderId="0" xfId="0" applyAlignment="1" applyProtection="1">
      <alignment horizontal="center" vertical="center" wrapText="1"/>
    </xf>
    <xf numFmtId="0" fontId="1" fillId="0" borderId="5" xfId="0" applyFont="1" applyBorder="1" applyAlignment="1" applyProtection="1">
      <alignment wrapText="1"/>
    </xf>
    <xf numFmtId="0" fontId="0" fillId="0" borderId="1" xfId="0" applyBorder="1" applyAlignment="1" applyProtection="1">
      <alignment horizontal="center" vertical="center" wrapText="1"/>
    </xf>
    <xf numFmtId="0" fontId="1" fillId="0" borderId="0" xfId="0" applyFont="1" applyAlignment="1" applyProtection="1">
      <alignment wrapText="1"/>
    </xf>
    <xf numFmtId="0" fontId="1" fillId="0" borderId="22" xfId="0" applyFont="1" applyBorder="1" applyAlignment="1" applyProtection="1">
      <alignment wrapText="1"/>
    </xf>
    <xf numFmtId="0" fontId="6" fillId="0" borderId="22" xfId="0" applyFont="1" applyBorder="1" applyAlignment="1" applyProtection="1">
      <alignment wrapText="1"/>
    </xf>
    <xf numFmtId="2" fontId="10" fillId="0" borderId="29" xfId="0" applyNumberFormat="1" applyFont="1" applyBorder="1" applyAlignment="1">
      <alignment horizontal="left" vertical="top" wrapText="1"/>
    </xf>
    <xf numFmtId="2" fontId="11" fillId="5" borderId="29" xfId="0" applyNumberFormat="1" applyFont="1" applyFill="1" applyBorder="1" applyAlignment="1">
      <alignment horizontal="left" vertical="top" wrapText="1"/>
    </xf>
    <xf numFmtId="0" fontId="13" fillId="5" borderId="29" xfId="0" applyFont="1" applyFill="1" applyBorder="1" applyAlignment="1">
      <alignment vertical="top" wrapText="1"/>
    </xf>
    <xf numFmtId="0" fontId="12" fillId="5" borderId="29" xfId="0" applyFont="1" applyFill="1" applyBorder="1" applyAlignment="1">
      <alignment horizontal="left" vertical="top" wrapText="1"/>
    </xf>
    <xf numFmtId="0" fontId="6" fillId="5" borderId="29" xfId="0" applyFont="1" applyFill="1" applyBorder="1" applyAlignment="1">
      <alignment vertical="top" wrapText="1"/>
    </xf>
    <xf numFmtId="2" fontId="10" fillId="0" borderId="0" xfId="0" applyNumberFormat="1" applyFont="1" applyAlignment="1">
      <alignment horizontal="right" vertical="top" wrapText="1"/>
    </xf>
    <xf numFmtId="0" fontId="10" fillId="0" borderId="0" xfId="0" applyFont="1" applyAlignment="1">
      <alignment vertical="top" wrapText="1"/>
    </xf>
    <xf numFmtId="0" fontId="12" fillId="0" borderId="0" xfId="0" applyFont="1"/>
    <xf numFmtId="0" fontId="14" fillId="0" borderId="2" xfId="0" applyFont="1" applyBorder="1" applyAlignment="1">
      <alignment vertical="top" wrapText="1"/>
    </xf>
    <xf numFmtId="0" fontId="15" fillId="0" borderId="3" xfId="0" applyFont="1" applyBorder="1" applyAlignment="1">
      <alignment wrapText="1"/>
    </xf>
    <xf numFmtId="0" fontId="16" fillId="0" borderId="4" xfId="0" applyFont="1" applyBorder="1" applyAlignment="1">
      <alignment wrapText="1"/>
    </xf>
    <xf numFmtId="0" fontId="17" fillId="0" borderId="22" xfId="0" applyFont="1" applyBorder="1"/>
    <xf numFmtId="0" fontId="17" fillId="0" borderId="0" xfId="0" applyFont="1"/>
    <xf numFmtId="0" fontId="18" fillId="0" borderId="23" xfId="0" applyFont="1" applyBorder="1"/>
    <xf numFmtId="0" fontId="17" fillId="0" borderId="5" xfId="0" applyFont="1" applyBorder="1"/>
    <xf numFmtId="0" fontId="17" fillId="0" borderId="1" xfId="0" applyFont="1" applyBorder="1"/>
    <xf numFmtId="0" fontId="18" fillId="0" borderId="6" xfId="0" applyFont="1" applyBorder="1"/>
    <xf numFmtId="0" fontId="6" fillId="4" borderId="29" xfId="0" applyFont="1" applyFill="1" applyBorder="1" applyAlignment="1">
      <alignment horizontal="center" wrapText="1"/>
    </xf>
    <xf numFmtId="0" fontId="6" fillId="4" borderId="29" xfId="0" applyFont="1" applyFill="1" applyBorder="1" applyAlignment="1">
      <alignment horizontal="center" vertical="top"/>
    </xf>
    <xf numFmtId="0" fontId="6" fillId="4" borderId="29" xfId="0" applyFont="1" applyFill="1" applyBorder="1" applyAlignment="1">
      <alignment horizontal="center" vertical="top" wrapText="1"/>
    </xf>
    <xf numFmtId="0" fontId="20" fillId="0" borderId="29" xfId="0" applyFont="1" applyBorder="1" applyAlignment="1">
      <alignment vertical="center" wrapText="1"/>
    </xf>
    <xf numFmtId="0" fontId="0" fillId="0" borderId="29" xfId="0" applyBorder="1" applyAlignment="1">
      <alignment vertical="center" wrapText="1"/>
    </xf>
    <xf numFmtId="0" fontId="21" fillId="0" borderId="29" xfId="0" applyFont="1" applyBorder="1" applyAlignment="1">
      <alignment vertical="center" wrapText="1"/>
    </xf>
    <xf numFmtId="0" fontId="12" fillId="0" borderId="29" xfId="0" applyFont="1" applyBorder="1" applyAlignment="1">
      <alignment vertical="center" wrapText="1"/>
    </xf>
    <xf numFmtId="0" fontId="22" fillId="0" borderId="29" xfId="0" applyFont="1" applyBorder="1" applyAlignment="1">
      <alignment vertical="center" wrapText="1"/>
    </xf>
    <xf numFmtId="0" fontId="23" fillId="0" borderId="29" xfId="0" applyFont="1" applyBorder="1" applyAlignment="1">
      <alignment vertical="center" wrapText="1"/>
    </xf>
    <xf numFmtId="0" fontId="0" fillId="0" borderId="0" xfId="0" applyAlignment="1" applyProtection="1">
      <alignment wrapText="1"/>
      <protection locked="0"/>
    </xf>
    <xf numFmtId="0" fontId="0" fillId="3" borderId="24" xfId="0" applyFill="1" applyBorder="1" applyAlignment="1" applyProtection="1">
      <alignment wrapText="1"/>
      <protection locked="0"/>
    </xf>
    <xf numFmtId="0" fontId="0" fillId="0" borderId="0" xfId="0" applyProtection="1">
      <protection locked="0"/>
    </xf>
    <xf numFmtId="0" fontId="0" fillId="0" borderId="0" xfId="0" applyAlignment="1" applyProtection="1">
      <alignment wrapText="1"/>
    </xf>
    <xf numFmtId="0" fontId="0" fillId="3" borderId="0" xfId="0" applyFill="1" applyAlignment="1" applyProtection="1">
      <alignment wrapText="1"/>
    </xf>
    <xf numFmtId="0" fontId="0" fillId="0" borderId="4" xfId="0" applyBorder="1" applyAlignment="1" applyProtection="1">
      <alignment horizontal="center" vertical="center" wrapText="1"/>
    </xf>
    <xf numFmtId="0" fontId="0" fillId="3" borderId="25" xfId="0" applyFill="1" applyBorder="1" applyAlignment="1" applyProtection="1">
      <alignment wrapText="1"/>
      <protection locked="0"/>
    </xf>
    <xf numFmtId="0" fontId="0" fillId="0" borderId="26" xfId="0" applyBorder="1" applyAlignment="1" applyProtection="1">
      <alignment wrapText="1"/>
      <protection locked="0"/>
    </xf>
    <xf numFmtId="0" fontId="0" fillId="0" borderId="0" xfId="0" applyAlignment="1" applyProtection="1">
      <alignment horizontal="left" vertical="top" wrapText="1"/>
      <protection locked="0"/>
    </xf>
    <xf numFmtId="0" fontId="0" fillId="3" borderId="24" xfId="0" applyFill="1" applyBorder="1" applyProtection="1">
      <protection locked="0"/>
    </xf>
    <xf numFmtId="2" fontId="10" fillId="0" borderId="0" xfId="0" applyNumberFormat="1" applyFont="1" applyAlignment="1" applyProtection="1">
      <alignment horizontal="right" vertical="top" wrapText="1"/>
    </xf>
    <xf numFmtId="0" fontId="10" fillId="0" borderId="0" xfId="0" applyFont="1" applyAlignment="1" applyProtection="1">
      <alignment vertical="top" wrapText="1"/>
    </xf>
    <xf numFmtId="0" fontId="12" fillId="0" borderId="0" xfId="0" applyFont="1" applyAlignment="1" applyProtection="1">
      <alignment vertical="top" wrapText="1"/>
    </xf>
    <xf numFmtId="0" fontId="1" fillId="0" borderId="2" xfId="0" applyFont="1" applyBorder="1" applyAlignment="1" applyProtection="1">
      <alignment horizontal="left" vertical="center" wrapText="1"/>
    </xf>
    <xf numFmtId="0" fontId="1" fillId="0" borderId="5" xfId="0" applyFont="1" applyBorder="1" applyAlignment="1" applyProtection="1">
      <alignment horizontal="left" vertical="center" wrapText="1"/>
    </xf>
    <xf numFmtId="0" fontId="0" fillId="0" borderId="14" xfId="0" applyBorder="1" applyProtection="1"/>
    <xf numFmtId="0" fontId="1" fillId="3" borderId="30" xfId="0" applyFont="1" applyFill="1" applyBorder="1" applyAlignment="1" applyProtection="1">
      <alignment horizontal="right"/>
    </xf>
    <xf numFmtId="0" fontId="6" fillId="4" borderId="29" xfId="0" applyFont="1" applyFill="1" applyBorder="1" applyAlignment="1" applyProtection="1">
      <alignment horizontal="center" vertical="center" wrapText="1"/>
    </xf>
    <xf numFmtId="2" fontId="10" fillId="0" borderId="29" xfId="0" applyNumberFormat="1" applyFont="1" applyBorder="1" applyAlignment="1" applyProtection="1">
      <alignment horizontal="left" vertical="top" wrapText="1"/>
    </xf>
    <xf numFmtId="0" fontId="10" fillId="0" borderId="10" xfId="0" applyFont="1" applyBorder="1" applyAlignment="1" applyProtection="1">
      <alignment vertical="top" wrapText="1"/>
    </xf>
    <xf numFmtId="0" fontId="11" fillId="0" borderId="29" xfId="0" applyFont="1" applyBorder="1" applyAlignment="1" applyProtection="1">
      <alignment horizontal="center" vertical="top" wrapText="1"/>
    </xf>
    <xf numFmtId="0" fontId="11" fillId="0" borderId="0" xfId="0" applyFont="1" applyAlignment="1" applyProtection="1">
      <alignment vertical="center" wrapText="1"/>
    </xf>
    <xf numFmtId="0" fontId="11" fillId="0" borderId="0" xfId="0" applyFont="1" applyAlignment="1" applyProtection="1">
      <alignment vertical="top" wrapText="1"/>
    </xf>
    <xf numFmtId="0" fontId="0" fillId="0" borderId="29" xfId="0" applyBorder="1" applyAlignment="1" applyProtection="1">
      <alignment horizontal="center" vertical="top" wrapText="1"/>
    </xf>
    <xf numFmtId="0" fontId="12" fillId="0" borderId="10" xfId="0" applyFont="1" applyBorder="1" applyAlignment="1" applyProtection="1">
      <alignment vertical="top" wrapText="1"/>
    </xf>
    <xf numFmtId="16" fontId="11" fillId="0" borderId="29" xfId="0" applyNumberFormat="1" applyFont="1" applyBorder="1" applyAlignment="1" applyProtection="1">
      <alignment horizontal="center" vertical="top" wrapText="1"/>
    </xf>
    <xf numFmtId="0" fontId="0" fillId="0" borderId="29" xfId="0" applyBorder="1" applyAlignment="1" applyProtection="1">
      <alignment horizontal="center"/>
    </xf>
    <xf numFmtId="0" fontId="0" fillId="3" borderId="29" xfId="0" applyFill="1" applyBorder="1" applyAlignment="1" applyProtection="1">
      <alignment horizontal="center"/>
    </xf>
    <xf numFmtId="16" fontId="0" fillId="0" borderId="0" xfId="0" applyNumberFormat="1" applyAlignment="1" applyProtection="1">
      <alignment wrapText="1"/>
      <protection locked="0"/>
    </xf>
    <xf numFmtId="0" fontId="7" fillId="0" borderId="0" xfId="0" applyFont="1" applyAlignment="1" applyProtection="1">
      <alignment wrapText="1"/>
      <protection locked="0"/>
    </xf>
    <xf numFmtId="0" fontId="10" fillId="0" borderId="0" xfId="0" applyFont="1" applyAlignment="1" applyProtection="1">
      <alignment vertical="top" wrapText="1"/>
      <protection locked="0"/>
    </xf>
    <xf numFmtId="2" fontId="10" fillId="0" borderId="0" xfId="0" applyNumberFormat="1" applyFont="1" applyAlignment="1" applyProtection="1">
      <alignment horizontal="right" vertical="top" wrapText="1"/>
      <protection locked="0"/>
    </xf>
    <xf numFmtId="0" fontId="2" fillId="3" borderId="24" xfId="0" applyFont="1" applyFill="1" applyBorder="1" applyAlignment="1" applyProtection="1">
      <alignment horizontal="center" vertical="top" wrapText="1"/>
    </xf>
    <xf numFmtId="0" fontId="0" fillId="0" borderId="15" xfId="0" applyBorder="1" applyAlignment="1" applyProtection="1">
      <alignment horizontal="center"/>
    </xf>
    <xf numFmtId="0" fontId="0" fillId="0" borderId="21" xfId="0" applyBorder="1" applyAlignment="1" applyProtection="1">
      <alignment horizontal="center"/>
    </xf>
    <xf numFmtId="0" fontId="0" fillId="0" borderId="19" xfId="0" applyBorder="1" applyProtection="1"/>
    <xf numFmtId="0" fontId="0" fillId="0" borderId="0" xfId="0" applyAlignment="1" applyProtection="1">
      <alignment horizontal="center"/>
      <protection locked="0"/>
    </xf>
    <xf numFmtId="0" fontId="0" fillId="0" borderId="20" xfId="0" applyBorder="1" applyAlignment="1" applyProtection="1">
      <alignment horizontal="center"/>
      <protection locked="0"/>
    </xf>
    <xf numFmtId="0" fontId="0" fillId="0" borderId="0" xfId="0" applyAlignment="1" applyProtection="1">
      <alignment horizontal="center" vertical="center"/>
      <protection locked="0"/>
    </xf>
    <xf numFmtId="0" fontId="0" fillId="0" borderId="37" xfId="0" applyBorder="1" applyAlignment="1">
      <alignment horizontal="center"/>
    </xf>
    <xf numFmtId="0" fontId="0" fillId="0" borderId="19" xfId="0" applyBorder="1" applyAlignment="1">
      <alignment horizontal="center"/>
    </xf>
    <xf numFmtId="0" fontId="0" fillId="0" borderId="15" xfId="0" applyBorder="1" applyAlignment="1" applyProtection="1">
      <alignment horizontal="center" vertical="center"/>
    </xf>
    <xf numFmtId="0" fontId="24" fillId="5" borderId="28" xfId="0" applyFont="1" applyFill="1" applyBorder="1" applyAlignment="1" applyProtection="1">
      <alignment horizontal="left" vertical="center"/>
      <protection locked="0"/>
    </xf>
    <xf numFmtId="0" fontId="20" fillId="0" borderId="0" xfId="0" applyFont="1" applyAlignment="1" applyProtection="1">
      <alignment wrapText="1"/>
      <protection locked="0"/>
    </xf>
    <xf numFmtId="0" fontId="25" fillId="6" borderId="0" xfId="0" applyFont="1" applyFill="1" applyAlignment="1" applyProtection="1">
      <alignment wrapText="1"/>
      <protection locked="0"/>
    </xf>
    <xf numFmtId="0" fontId="26" fillId="0" borderId="0" xfId="0" applyFont="1" applyAlignment="1" applyProtection="1">
      <alignment horizontal="center" vertical="top" wrapText="1"/>
      <protection locked="0"/>
    </xf>
    <xf numFmtId="0" fontId="29" fillId="0" borderId="0" xfId="0" applyFont="1" applyAlignment="1" applyProtection="1">
      <alignment wrapText="1"/>
      <protection locked="0"/>
    </xf>
    <xf numFmtId="0" fontId="0" fillId="3" borderId="32" xfId="0" applyFill="1" applyBorder="1" applyAlignment="1" applyProtection="1">
      <alignment horizontal="center"/>
    </xf>
    <xf numFmtId="0" fontId="0" fillId="3" borderId="31" xfId="0" applyFill="1" applyBorder="1" applyAlignment="1" applyProtection="1">
      <alignment horizontal="center"/>
    </xf>
    <xf numFmtId="0" fontId="0" fillId="0" borderId="0" xfId="0" applyAlignment="1" applyProtection="1">
      <alignment horizontal="center"/>
      <protection locked="0"/>
    </xf>
    <xf numFmtId="0" fontId="0" fillId="0" borderId="15" xfId="0" applyBorder="1" applyAlignment="1" applyProtection="1">
      <alignment horizontal="center"/>
      <protection locked="0"/>
    </xf>
    <xf numFmtId="0" fontId="1" fillId="0" borderId="20" xfId="0" applyFont="1" applyBorder="1" applyAlignment="1" applyProtection="1">
      <alignment horizontal="center" wrapText="1"/>
      <protection locked="0"/>
    </xf>
    <xf numFmtId="0" fontId="1" fillId="2" borderId="30" xfId="0" applyFont="1" applyFill="1" applyBorder="1" applyAlignment="1" applyProtection="1">
      <alignment horizontal="center" wrapText="1"/>
    </xf>
    <xf numFmtId="0" fontId="1" fillId="2" borderId="32" xfId="0" applyFont="1" applyFill="1" applyBorder="1" applyAlignment="1" applyProtection="1">
      <alignment horizontal="center" wrapText="1"/>
    </xf>
    <xf numFmtId="0" fontId="1" fillId="2" borderId="31" xfId="0" applyFont="1" applyFill="1" applyBorder="1" applyAlignment="1" applyProtection="1">
      <alignment horizontal="center" wrapText="1"/>
    </xf>
    <xf numFmtId="0" fontId="0" fillId="0" borderId="12"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0" xfId="0" applyAlignment="1" applyProtection="1">
      <alignment horizontal="center" wrapText="1"/>
      <protection locked="0"/>
    </xf>
    <xf numFmtId="0" fontId="0" fillId="0" borderId="15" xfId="0" applyBorder="1" applyAlignment="1" applyProtection="1">
      <alignment horizontal="center" wrapText="1"/>
      <protection locked="0"/>
    </xf>
    <xf numFmtId="0" fontId="0" fillId="0" borderId="11" xfId="0" applyBorder="1" applyAlignment="1">
      <alignment horizontal="center"/>
    </xf>
    <xf numFmtId="0" fontId="0" fillId="0" borderId="12" xfId="0" applyBorder="1" applyAlignment="1">
      <alignment horizontal="center"/>
    </xf>
    <xf numFmtId="0" fontId="0" fillId="0" borderId="13" xfId="0" applyBorder="1" applyAlignment="1">
      <alignment horizontal="center"/>
    </xf>
    <xf numFmtId="0" fontId="0" fillId="0" borderId="14" xfId="0" applyBorder="1" applyAlignment="1">
      <alignment horizontal="center"/>
    </xf>
    <xf numFmtId="0" fontId="0" fillId="0" borderId="0" xfId="0" applyAlignment="1">
      <alignment horizontal="center"/>
    </xf>
    <xf numFmtId="0" fontId="0" fillId="0" borderId="14" xfId="0" applyBorder="1" applyAlignment="1">
      <alignment vertical="top"/>
    </xf>
    <xf numFmtId="0" fontId="0" fillId="0" borderId="19" xfId="0" applyBorder="1" applyAlignment="1">
      <alignment vertical="top"/>
    </xf>
    <xf numFmtId="0" fontId="0" fillId="0" borderId="15" xfId="0" applyBorder="1" applyAlignment="1">
      <alignment horizontal="center"/>
    </xf>
    <xf numFmtId="0" fontId="0" fillId="0" borderId="20" xfId="0" applyBorder="1" applyAlignment="1">
      <alignment horizontal="center"/>
    </xf>
    <xf numFmtId="0" fontId="0" fillId="0" borderId="21" xfId="0" applyBorder="1" applyAlignment="1">
      <alignment horizontal="center"/>
    </xf>
    <xf numFmtId="0" fontId="4" fillId="2" borderId="7" xfId="0" applyFont="1" applyFill="1" applyBorder="1" applyAlignment="1">
      <alignment horizontal="center" vertical="center" wrapText="1"/>
    </xf>
    <xf numFmtId="0" fontId="4" fillId="2" borderId="16"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2" borderId="17" xfId="0" applyFont="1" applyFill="1" applyBorder="1" applyAlignment="1">
      <alignment horizontal="center" vertical="center" wrapText="1"/>
    </xf>
    <xf numFmtId="0" fontId="0" fillId="2" borderId="7" xfId="0" applyFill="1" applyBorder="1" applyAlignment="1">
      <alignment horizontal="center" vertical="center" wrapText="1"/>
    </xf>
    <xf numFmtId="0" fontId="0" fillId="2" borderId="16" xfId="0" applyFill="1" applyBorder="1" applyAlignment="1">
      <alignment horizontal="center" vertical="center" wrapText="1"/>
    </xf>
    <xf numFmtId="0" fontId="0" fillId="2" borderId="9" xfId="0" applyFill="1" applyBorder="1" applyAlignment="1">
      <alignment horizontal="center" vertical="center" wrapText="1"/>
    </xf>
    <xf numFmtId="0" fontId="0" fillId="2" borderId="15" xfId="0" applyFill="1" applyBorder="1" applyAlignment="1">
      <alignment horizontal="center" vertical="center" wrapText="1"/>
    </xf>
    <xf numFmtId="0" fontId="0" fillId="2" borderId="8" xfId="0" applyFill="1" applyBorder="1" applyAlignment="1">
      <alignment horizontal="center" vertical="center" wrapText="1"/>
    </xf>
    <xf numFmtId="0" fontId="0" fillId="2" borderId="17" xfId="0" applyFill="1" applyBorder="1" applyAlignment="1">
      <alignment horizontal="center" vertical="center" wrapText="1"/>
    </xf>
    <xf numFmtId="0" fontId="3" fillId="2" borderId="10" xfId="0" applyFont="1" applyFill="1" applyBorder="1" applyAlignment="1">
      <alignment horizontal="center"/>
    </xf>
    <xf numFmtId="0" fontId="3" fillId="2" borderId="18" xfId="0" applyFont="1" applyFill="1" applyBorder="1" applyAlignment="1">
      <alignment horizontal="center"/>
    </xf>
    <xf numFmtId="0" fontId="0" fillId="0" borderId="14" xfId="0" applyBorder="1"/>
    <xf numFmtId="0" fontId="0" fillId="0" borderId="0" xfId="0"/>
    <xf numFmtId="0" fontId="0" fillId="0" borderId="15" xfId="0" applyBorder="1"/>
    <xf numFmtId="0" fontId="0" fillId="0" borderId="14" xfId="0" applyBorder="1" applyAlignment="1">
      <alignment horizontal="left" vertical="top"/>
    </xf>
    <xf numFmtId="0" fontId="0" fillId="0" borderId="0" xfId="0" applyAlignment="1">
      <alignment horizontal="left" vertical="top"/>
    </xf>
    <xf numFmtId="0" fontId="0" fillId="0" borderId="34" xfId="0" applyBorder="1" applyAlignment="1">
      <alignment horizontal="center"/>
    </xf>
    <xf numFmtId="0" fontId="0" fillId="0" borderId="35" xfId="0" applyBorder="1" applyAlignment="1">
      <alignment horizontal="center"/>
    </xf>
    <xf numFmtId="0" fontId="0" fillId="0" borderId="36" xfId="0" applyBorder="1" applyAlignment="1">
      <alignment horizontal="center"/>
    </xf>
    <xf numFmtId="0" fontId="0" fillId="0" borderId="33" xfId="0" applyBorder="1"/>
    <xf numFmtId="0" fontId="0" fillId="0" borderId="16" xfId="0" applyBorder="1"/>
    <xf numFmtId="0" fontId="0" fillId="0" borderId="20" xfId="0" applyBorder="1"/>
    <xf numFmtId="0" fontId="0" fillId="0" borderId="21" xfId="0" applyBorder="1"/>
    <xf numFmtId="0" fontId="9" fillId="4" borderId="10" xfId="0" applyFont="1" applyFill="1" applyBorder="1" applyAlignment="1" applyProtection="1">
      <alignment horizontal="center" vertical="center" wrapText="1"/>
    </xf>
    <xf numFmtId="0" fontId="9" fillId="4" borderId="28" xfId="0" applyFont="1" applyFill="1" applyBorder="1" applyAlignment="1" applyProtection="1">
      <alignment horizontal="center" vertical="center" wrapText="1"/>
    </xf>
    <xf numFmtId="0" fontId="6" fillId="5" borderId="29" xfId="0" applyFont="1" applyFill="1" applyBorder="1" applyAlignment="1">
      <alignment horizontal="center" vertical="top" wrapText="1"/>
    </xf>
    <xf numFmtId="0" fontId="8" fillId="0" borderId="10" xfId="0" applyFont="1" applyBorder="1" applyAlignment="1" applyProtection="1">
      <alignment horizontal="left"/>
    </xf>
    <xf numFmtId="0" fontId="8" fillId="0" borderId="27" xfId="0" applyFont="1" applyBorder="1" applyAlignment="1" applyProtection="1">
      <alignment horizontal="left"/>
    </xf>
  </cellXfs>
  <cellStyles count="1">
    <cellStyle name="Normal" xfId="0" builtinId="0"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266700</xdr:colOff>
      <xdr:row>0</xdr:row>
      <xdr:rowOff>142876</xdr:rowOff>
    </xdr:from>
    <xdr:to>
      <xdr:col>2</xdr:col>
      <xdr:colOff>19050</xdr:colOff>
      <xdr:row>0</xdr:row>
      <xdr:rowOff>1130127</xdr:rowOff>
    </xdr:to>
    <xdr:pic>
      <xdr:nvPicPr>
        <xdr:cNvPr id="3" name="Picture 2" descr="Screen Shot 2015-03-11 at 10.50.32 AM.png">
          <a:extLst>
            <a:ext uri="{FF2B5EF4-FFF2-40B4-BE49-F238E27FC236}">
              <a16:creationId xmlns:a16="http://schemas.microsoft.com/office/drawing/2014/main" id="{625CA487-A7E6-4CD2-8D94-2F6184FF093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2950" y="142876"/>
          <a:ext cx="4048125" cy="987251"/>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1230ED-15D9-4079-BE3B-A424EDD1BAFC}">
  <dimension ref="A1:H107"/>
  <sheetViews>
    <sheetView tabSelected="1" topLeftCell="A2" zoomScale="125" zoomScaleNormal="125" workbookViewId="0">
      <pane xSplit="1" topLeftCell="B1" activePane="topRight" state="frozen"/>
      <selection pane="topRight" activeCell="F9" sqref="F9"/>
    </sheetView>
  </sheetViews>
  <sheetFormatPr baseColWidth="10" defaultColWidth="9.1640625" defaultRowHeight="15" x14ac:dyDescent="0.2"/>
  <cols>
    <col min="1" max="1" width="9" style="58" customWidth="1"/>
    <col min="2" max="2" width="45.5" style="58" customWidth="1"/>
    <col min="3" max="3" width="12.5" style="58" customWidth="1"/>
    <col min="4" max="4" width="9.5" style="58" bestFit="1" customWidth="1"/>
    <col min="5" max="5" width="12.33203125" style="65" hidden="1" customWidth="1"/>
    <col min="6" max="6" width="61.5" style="58" customWidth="1"/>
    <col min="7" max="7" width="43.33203125" style="58" customWidth="1"/>
    <col min="8" max="8" width="27.1640625" style="85" customWidth="1"/>
    <col min="9" max="16384" width="9.1640625" style="58"/>
  </cols>
  <sheetData>
    <row r="1" spans="1:8" ht="30" customHeight="1" x14ac:dyDescent="0.2">
      <c r="A1" s="27" t="s">
        <v>0</v>
      </c>
      <c r="B1" s="85" t="s">
        <v>1</v>
      </c>
      <c r="C1" s="56"/>
      <c r="D1" s="56"/>
      <c r="E1" s="57"/>
      <c r="F1" s="102" t="s">
        <v>2</v>
      </c>
      <c r="G1" s="56"/>
    </row>
    <row r="2" spans="1:8" s="17" customFormat="1" ht="30.75" customHeight="1" x14ac:dyDescent="0.2">
      <c r="A2" s="18" t="s">
        <v>3</v>
      </c>
      <c r="B2" s="18" t="s">
        <v>4</v>
      </c>
      <c r="C2" s="18" t="s">
        <v>5</v>
      </c>
      <c r="D2" s="18" t="s">
        <v>6</v>
      </c>
      <c r="E2" s="88" t="s">
        <v>7</v>
      </c>
      <c r="F2" s="18" t="s">
        <v>8</v>
      </c>
      <c r="G2" s="18" t="s">
        <v>9</v>
      </c>
      <c r="H2" s="101"/>
    </row>
    <row r="3" spans="1:8" ht="16" x14ac:dyDescent="0.2">
      <c r="A3" s="66">
        <v>1.01</v>
      </c>
      <c r="B3" s="67" t="s">
        <v>10</v>
      </c>
      <c r="C3" s="56" t="s">
        <v>11</v>
      </c>
      <c r="D3" s="59">
        <f>IF(C3="Y",-3,IF(C3="N",0," "))</f>
        <v>0</v>
      </c>
      <c r="E3" s="57"/>
      <c r="F3" s="99" t="s">
        <v>12</v>
      </c>
      <c r="G3" s="64"/>
    </row>
    <row r="4" spans="1:8" ht="16" x14ac:dyDescent="0.2">
      <c r="A4" s="66">
        <v>1.02</v>
      </c>
      <c r="B4" s="67" t="s">
        <v>13</v>
      </c>
      <c r="C4" s="56"/>
      <c r="D4" s="59" t="str">
        <f>IF(C4="n",VLOOKUP(LUT!C5,LUT!C4:E52,2),IF(C4="y",VLOOKUP(LUT!C5,LUT!C4:E52,3)," "))</f>
        <v xml:space="preserve"> </v>
      </c>
      <c r="E4" s="57"/>
      <c r="F4" s="64"/>
      <c r="G4" s="64"/>
    </row>
    <row r="5" spans="1:8" ht="16" x14ac:dyDescent="0.2">
      <c r="A5" s="66">
        <v>1.03</v>
      </c>
      <c r="B5" s="67" t="s">
        <v>14</v>
      </c>
      <c r="C5" s="56"/>
      <c r="D5" s="59" t="str">
        <f>IF(C5="Y",1,IF(C5="N",-1," "))</f>
        <v xml:space="preserve"> </v>
      </c>
      <c r="E5" s="57"/>
      <c r="F5" s="64"/>
      <c r="G5" s="64"/>
    </row>
    <row r="6" spans="1:8" ht="80" x14ac:dyDescent="0.2">
      <c r="A6" s="66">
        <v>2.0099999999999998</v>
      </c>
      <c r="B6" s="67" t="s">
        <v>15</v>
      </c>
      <c r="C6" s="56">
        <v>3</v>
      </c>
      <c r="D6" s="60"/>
      <c r="E6" s="57"/>
      <c r="F6" s="99" t="s">
        <v>16</v>
      </c>
      <c r="G6" s="64"/>
    </row>
    <row r="7" spans="1:8" ht="32" x14ac:dyDescent="0.2">
      <c r="A7" s="66">
        <v>2.02</v>
      </c>
      <c r="B7" s="67" t="s">
        <v>17</v>
      </c>
      <c r="C7" s="56">
        <v>3</v>
      </c>
      <c r="D7" s="60"/>
      <c r="E7" s="57"/>
      <c r="F7" s="99" t="s">
        <v>18</v>
      </c>
      <c r="G7" s="99" t="s">
        <v>16</v>
      </c>
    </row>
    <row r="8" spans="1:8" ht="16" x14ac:dyDescent="0.2">
      <c r="A8" s="66">
        <v>2.0299999999999998</v>
      </c>
      <c r="B8" s="67" t="s">
        <v>19</v>
      </c>
      <c r="C8" s="56" t="s">
        <v>20</v>
      </c>
      <c r="D8" s="59">
        <f>IF(C8="y",1,IF(C8="n",0," "))</f>
        <v>1</v>
      </c>
      <c r="E8" s="57"/>
      <c r="F8" s="99" t="s">
        <v>16</v>
      </c>
      <c r="G8" s="99"/>
    </row>
    <row r="9" spans="1:8" ht="141" customHeight="1" x14ac:dyDescent="0.2">
      <c r="A9" s="66">
        <v>2.04</v>
      </c>
      <c r="B9" s="67" t="s">
        <v>21</v>
      </c>
      <c r="C9" s="56" t="s">
        <v>20</v>
      </c>
      <c r="D9" s="59">
        <f>IF(C9="y",1,IF(C9="n",0," "))</f>
        <v>1</v>
      </c>
      <c r="E9" s="57"/>
      <c r="F9" s="99" t="s">
        <v>16</v>
      </c>
      <c r="G9" s="99"/>
    </row>
    <row r="10" spans="1:8" ht="112" x14ac:dyDescent="0.2">
      <c r="A10" s="66">
        <v>2.0499999999999998</v>
      </c>
      <c r="B10" s="67" t="s">
        <v>23</v>
      </c>
      <c r="C10" s="56" t="s">
        <v>20</v>
      </c>
      <c r="D10" s="60"/>
      <c r="E10" s="57"/>
      <c r="F10" s="58" t="s">
        <v>24</v>
      </c>
      <c r="G10" s="56" t="s">
        <v>25</v>
      </c>
    </row>
    <row r="11" spans="1:8" ht="112" x14ac:dyDescent="0.2">
      <c r="A11" s="66">
        <v>3.01</v>
      </c>
      <c r="B11" s="67" t="s">
        <v>26</v>
      </c>
      <c r="C11" s="56" t="s">
        <v>20</v>
      </c>
      <c r="D11" s="59">
        <f>IF(C11="n",LOOKUP($C$10,LUT!$I$13:$L$13,LUT!$I$14:$L$14),IF(AND(C11="y",AND($C$6=1,$C$7=1)),2,IF(AND(C11="y",AND($C$6=1,$C$7=2)),1,IF(AND(C11="y",AND($C$6=1,$C$7=3)),1,IF(AND(C11="y",AND($C$6=2,$C$7=1)),2,IF(AND(C11="y",AND($C$6=2,$C$7=2)),2,IF(AND(C11="y",AND($C$6=2,$C$7=3)),1,IF(AND(C11="y",AND($C$6=3,$C$7=1)),2,IF(AND(C11="y",AND($C$6=3,$C$7=2)),2,IF(AND(C11="y",AND($C$6=3,$C$7=3)),2,""))))))))))</f>
        <v>2</v>
      </c>
      <c r="E11" s="57"/>
      <c r="F11" s="58" t="s">
        <v>27</v>
      </c>
      <c r="G11" s="56" t="s">
        <v>25</v>
      </c>
    </row>
    <row r="12" spans="1:8" ht="112" x14ac:dyDescent="0.2">
      <c r="A12" s="66">
        <v>3.02</v>
      </c>
      <c r="B12" s="67" t="s">
        <v>28</v>
      </c>
      <c r="C12" s="56" t="s">
        <v>20</v>
      </c>
      <c r="D12" s="59">
        <f>IF(C12="n",LOOKUP($C$10,LUT!$I$13:$L$13,LUT!$I$15:$L$15),IF(AND(C12="y",AND($C$6=1,$C$7=1)),2,IF(AND(C12="y",AND($C$6=1,$C$7=2)),1,IF(AND(C12="y",AND($C$6=1,$C$7=3)),1,IF(AND(C12="y",AND($C$6=2,$C$7=1)),2,IF(AND(C12="y",AND($C$6=2,$C$7=2)),2,IF(AND(C12="y",AND($C$6=2,$C$7=3)),1,IF(AND(C12="y",AND($C$6=3,$C$7=1)),2,IF(AND(C12="y",AND($C$6=3,$C$7=2)),2,IF(AND(C12="y",AND($C$6=3,$C$7=3)),2,""))))))))))</f>
        <v>2</v>
      </c>
      <c r="E12" s="57"/>
      <c r="F12" s="100" t="s">
        <v>29</v>
      </c>
      <c r="G12" s="56" t="s">
        <v>30</v>
      </c>
    </row>
    <row r="13" spans="1:8" ht="112" x14ac:dyDescent="0.2">
      <c r="A13" s="66">
        <v>3.03</v>
      </c>
      <c r="B13" s="67" t="s">
        <v>31</v>
      </c>
      <c r="C13" s="56" t="s">
        <v>20</v>
      </c>
      <c r="D13" s="59">
        <f>IF(C13="n",LOOKUP($C$10,LUT!$I$13:$L$13,LUT!$I$15:$L$15),IF(AND(C13="y",AND($C$6=1,$C$7=1)),4,IF(AND(C13="y",AND($C$6=1,$C$7=2)),2,IF(AND(C13="y",AND($C$6=1,$C$7=3)),1,IF(AND(C13="y",AND($C$6=2,$C$7=1)),4,IF(AND(C13="y",AND($C$6=2,$C$7=2)),3,IF(AND(C13="y",AND($C$6=2,$C$7=3)),2,IF(AND(C13="y",AND($C$6=3,$C$7=1)),4,IF(AND(C13="y",AND($C$6=3,$C$7=2)),4,IF(AND(C13="y",AND($C$6=3,$C$7=3)),4,""))))))))))</f>
        <v>4</v>
      </c>
      <c r="E13" s="57"/>
      <c r="F13" s="100" t="s">
        <v>32</v>
      </c>
      <c r="G13" s="56" t="s">
        <v>30</v>
      </c>
    </row>
    <row r="14" spans="1:8" ht="16" x14ac:dyDescent="0.2">
      <c r="A14" s="66">
        <v>3.04</v>
      </c>
      <c r="B14" s="67" t="s">
        <v>33</v>
      </c>
      <c r="C14" s="56" t="s">
        <v>22</v>
      </c>
      <c r="D14" s="59" t="str">
        <f>IF(C14="n",LOOKUP($C$10,LUT!$I$13:$L$13,LUT!$I$15:$L$15),IF(AND(C14="y",AND($C$6=1,$C$7=1)),4,IF(AND(C14="y",AND($C$6=1,$C$7=2)),2,IF(AND(C14="y",AND($C$6=1,$C$7=3)),1,IF(AND(C14="y",AND($C$6=2,$C$7=1)),4,IF(AND(C14="y",AND($C$6=2,$C$7=2)),3,IF(AND(C14="y",AND($C$6=2,$C$7=3)),2,IF(AND(C14="y",AND($C$6=3,$C$7=1)),4,IF(AND(C14="y",AND($C$6=3,$C$7=2)),4,IF(AND(C14="y",AND($C$6=3,$C$7=3)),4,""))))))))))</f>
        <v/>
      </c>
      <c r="E14" s="57"/>
      <c r="F14" s="64" t="s">
        <v>34</v>
      </c>
      <c r="G14" s="64"/>
    </row>
    <row r="15" spans="1:8" ht="32" x14ac:dyDescent="0.2">
      <c r="A15" s="66">
        <v>3.05</v>
      </c>
      <c r="B15" s="67" t="s">
        <v>35</v>
      </c>
      <c r="C15" s="56" t="s">
        <v>22</v>
      </c>
      <c r="D15" s="59" t="str">
        <f>IF(C15="n",LOOKUP($C$10,LUT!$I$13:$L$13,LUT!$I$15:$L$15),IF(AND(C15="y",AND($C$6=1,$C$7=1)),2,IF(AND(C15="y",AND($C$6=1,$C$7=2)),1,IF(AND(C15="y",AND($C$6=1,$C$7=3)),1,IF(AND(C15="y",AND($C$6=2,$C$7=1)),2,IF(AND(C15="y",AND($C$6=2,$C$7=2)),2,IF(AND(C15="y",AND($C$6=2,$C$7=3)),1,IF(AND(C15="y",AND($C$6=3,$C$7=1)),2,IF(AND(C15="y",AND($C$6=3,$C$7=2)),2,IF(AND(C15="y",AND($C$6=3,$C$7=3)),2,""))))))))))</f>
        <v/>
      </c>
      <c r="E15" s="57"/>
      <c r="F15" s="64" t="s">
        <v>36</v>
      </c>
      <c r="G15" s="64" t="s">
        <v>37</v>
      </c>
    </row>
    <row r="16" spans="1:8" ht="16" x14ac:dyDescent="0.2">
      <c r="A16" s="66">
        <v>4.01</v>
      </c>
      <c r="B16" s="67" t="s">
        <v>38</v>
      </c>
      <c r="C16" s="56" t="s">
        <v>11</v>
      </c>
      <c r="D16" s="59">
        <f>IF(C16="y",VLOOKUP(LUT!C17,LUT!$C$4:$E$52,3),IF(C16="n",VLOOKUP(LUT!C17,LUT!$C$4:$E$52,2)," "))</f>
        <v>0</v>
      </c>
      <c r="E16" s="57"/>
      <c r="F16" s="64" t="s">
        <v>12</v>
      </c>
      <c r="G16" s="64"/>
    </row>
    <row r="17" spans="1:7" ht="16" x14ac:dyDescent="0.2">
      <c r="A17" s="66">
        <v>4.0199999999999996</v>
      </c>
      <c r="B17" s="67" t="s">
        <v>39</v>
      </c>
      <c r="C17" s="56" t="s">
        <v>11</v>
      </c>
      <c r="D17" s="59">
        <f>IF(C17="y",VLOOKUP(LUT!C18,LUT!C4:E52,3),IF(C17="n",VLOOKUP(LUT!C18,LUT!C4:E52,2)," "))</f>
        <v>0</v>
      </c>
      <c r="E17" s="57"/>
      <c r="F17" s="64" t="s">
        <v>12</v>
      </c>
      <c r="G17" s="64"/>
    </row>
    <row r="18" spans="1:7" ht="16" x14ac:dyDescent="0.2">
      <c r="A18" s="66">
        <v>4.03</v>
      </c>
      <c r="B18" s="67" t="s">
        <v>40</v>
      </c>
      <c r="C18" s="56" t="s">
        <v>11</v>
      </c>
      <c r="D18" s="59">
        <f>IF(C18="y",VLOOKUP(LUT!C19,LUT!$C$4:$E$52,3),IF(C18="n",VLOOKUP(LUT!C19,LUT!$C$4:$E$52,2)," "))</f>
        <v>0</v>
      </c>
      <c r="E18" s="57"/>
      <c r="F18" s="64" t="s">
        <v>12</v>
      </c>
      <c r="G18" s="64"/>
    </row>
    <row r="19" spans="1:7" ht="96" x14ac:dyDescent="0.2">
      <c r="A19" s="66">
        <v>4.04</v>
      </c>
      <c r="B19" s="67" t="s">
        <v>41</v>
      </c>
      <c r="C19" s="56" t="s">
        <v>22</v>
      </c>
      <c r="D19" s="59" t="str">
        <f>IF(C19="y",VLOOKUP(LUT!C20,LUT!$C$4:$E$52,3),IF(C19="n",VLOOKUP(LUT!C20,LUT!$C$4:$E$52,2)," "))</f>
        <v xml:space="preserve"> </v>
      </c>
      <c r="E19" s="57"/>
      <c r="F19" s="64" t="s">
        <v>42</v>
      </c>
      <c r="G19" s="64" t="s">
        <v>43</v>
      </c>
    </row>
    <row r="20" spans="1:7" ht="96" x14ac:dyDescent="0.2">
      <c r="A20" s="66">
        <v>4.05</v>
      </c>
      <c r="B20" s="67" t="s">
        <v>44</v>
      </c>
      <c r="C20" s="56" t="s">
        <v>22</v>
      </c>
      <c r="D20" s="59" t="str">
        <f>IF(C20="y",VLOOKUP(LUT!C21,LUT!$C$4:$E$52,3),IF(C20="n",VLOOKUP(LUT!C21,LUT!$C$4:$E$52,2)," "))</f>
        <v xml:space="preserve"> </v>
      </c>
      <c r="E20" s="57"/>
      <c r="F20" s="64" t="s">
        <v>42</v>
      </c>
      <c r="G20" s="64" t="s">
        <v>43</v>
      </c>
    </row>
    <row r="21" spans="1:7" ht="48" x14ac:dyDescent="0.2">
      <c r="A21" s="66">
        <v>4.0599999999999996</v>
      </c>
      <c r="B21" s="67" t="s">
        <v>45</v>
      </c>
      <c r="C21" s="56" t="s">
        <v>11</v>
      </c>
      <c r="D21" s="59">
        <f>IF(C21="y",VLOOKUP(LUT!C22,LUT!$C$4:$E$52,3),IF(C21="n",VLOOKUP(LUT!C22,LUT!$C$4:$E$52,2)," "))</f>
        <v>0</v>
      </c>
      <c r="E21" s="57"/>
      <c r="F21" s="64" t="s">
        <v>46</v>
      </c>
      <c r="G21" s="64" t="s">
        <v>47</v>
      </c>
    </row>
    <row r="22" spans="1:7" ht="192" x14ac:dyDescent="0.2">
      <c r="A22" s="66">
        <v>4.07</v>
      </c>
      <c r="B22" s="67" t="s">
        <v>48</v>
      </c>
      <c r="C22" s="56" t="s">
        <v>20</v>
      </c>
      <c r="D22" s="59">
        <f>IF(C22="y",VLOOKUP(LUT!C23,LUT!$C$4:$E$52,3),IF(C22="n",VLOOKUP(LUT!C23,LUT!$C$4:$E$52,2)," "))</f>
        <v>1</v>
      </c>
      <c r="E22" s="57"/>
      <c r="F22" s="64" t="s">
        <v>49</v>
      </c>
      <c r="G22" s="64" t="s">
        <v>50</v>
      </c>
    </row>
    <row r="23" spans="1:7" ht="16" x14ac:dyDescent="0.2">
      <c r="A23" s="66">
        <v>4.08</v>
      </c>
      <c r="B23" s="67" t="s">
        <v>51</v>
      </c>
      <c r="C23" s="56" t="s">
        <v>22</v>
      </c>
      <c r="D23" s="59" t="str">
        <f>IF(C23="y",VLOOKUP(LUT!C24,LUT!$C$4:$E$52,3),IF(C23="n",VLOOKUP(LUT!C24,LUT!$C$4:$E$52,2)," "))</f>
        <v xml:space="preserve"> </v>
      </c>
      <c r="E23" s="57"/>
      <c r="F23" s="64" t="s">
        <v>52</v>
      </c>
      <c r="G23" s="64"/>
    </row>
    <row r="24" spans="1:7" ht="176" x14ac:dyDescent="0.2">
      <c r="A24" s="66">
        <v>4.09</v>
      </c>
      <c r="B24" s="67" t="s">
        <v>53</v>
      </c>
      <c r="C24" s="56" t="s">
        <v>20</v>
      </c>
      <c r="D24" s="59">
        <f>IF(C24="y",VLOOKUP(LUT!C25,LUT!$C$4:$E$52,3),IF(C24="n",VLOOKUP(LUT!C25,LUT!$C$4:$E$52,2)," "))</f>
        <v>1</v>
      </c>
      <c r="E24" s="57"/>
      <c r="F24" s="64" t="s">
        <v>54</v>
      </c>
      <c r="G24" s="64" t="s">
        <v>55</v>
      </c>
    </row>
    <row r="25" spans="1:7" ht="128" x14ac:dyDescent="0.2">
      <c r="A25" s="66">
        <v>4.0999999999999996</v>
      </c>
      <c r="B25" s="68" t="s">
        <v>56</v>
      </c>
      <c r="C25" s="56" t="s">
        <v>20</v>
      </c>
      <c r="D25" s="59">
        <f>IF(C25="y",VLOOKUP(LUT!C26,LUT!$C$4:$E$52,3),IF(C25="n",VLOOKUP(LUT!C26,LUT!$C$4:$E$52,2)," "))</f>
        <v>1</v>
      </c>
      <c r="E25" s="57"/>
      <c r="F25" s="64" t="s">
        <v>57</v>
      </c>
      <c r="G25" s="64" t="s">
        <v>58</v>
      </c>
    </row>
    <row r="26" spans="1:7" ht="16" x14ac:dyDescent="0.2">
      <c r="A26" s="66">
        <v>4.1100000000000003</v>
      </c>
      <c r="B26" s="67" t="s">
        <v>59</v>
      </c>
      <c r="C26" s="56" t="s">
        <v>11</v>
      </c>
      <c r="D26" s="59">
        <f>IF(C26="y",VLOOKUP(LUT!C27,LUT!$C$4:$E$52,3),IF(C26="n",VLOOKUP(LUT!C27,LUT!$C$4:$E$52,2)," "))</f>
        <v>0</v>
      </c>
      <c r="E26" s="57"/>
      <c r="F26" s="64" t="s">
        <v>12</v>
      </c>
      <c r="G26" s="64"/>
    </row>
    <row r="27" spans="1:7" ht="32" x14ac:dyDescent="0.2">
      <c r="A27" s="66">
        <v>4.12</v>
      </c>
      <c r="B27" s="67" t="s">
        <v>60</v>
      </c>
      <c r="C27" s="56" t="s">
        <v>20</v>
      </c>
      <c r="D27" s="59">
        <f>IF(C27="y",VLOOKUP(LUT!C28,LUT!$C$4:$E$52,3),IF(C27="n",VLOOKUP(LUT!C28,LUT!$C$4:$E$52,2)," "))</f>
        <v>1</v>
      </c>
      <c r="E27" s="57"/>
      <c r="F27" s="64" t="s">
        <v>61</v>
      </c>
      <c r="G27" s="64" t="s">
        <v>62</v>
      </c>
    </row>
    <row r="28" spans="1:7" ht="16" x14ac:dyDescent="0.2">
      <c r="A28" s="66">
        <v>5.01</v>
      </c>
      <c r="B28" s="67" t="s">
        <v>63</v>
      </c>
      <c r="C28" s="56" t="s">
        <v>11</v>
      </c>
      <c r="D28" s="59">
        <f>IF(C28="y",VLOOKUP(LUT!C29,LUT!$C$4:$E$52,3),IF(C28="n",VLOOKUP(LUT!C29,LUT!$C$4:$E$52,2)," "))</f>
        <v>0</v>
      </c>
      <c r="E28" s="57"/>
      <c r="F28" s="64" t="s">
        <v>64</v>
      </c>
      <c r="G28" s="64"/>
    </row>
    <row r="29" spans="1:7" ht="64" x14ac:dyDescent="0.2">
      <c r="A29" s="66">
        <v>5.0199999999999996</v>
      </c>
      <c r="B29" s="67" t="s">
        <v>65</v>
      </c>
      <c r="C29" s="56" t="s">
        <v>20</v>
      </c>
      <c r="D29" s="59">
        <f>IF(C29="y",VLOOKUP(LUT!C30,LUT!$C$4:$E$52,3),IF(C29="n",VLOOKUP(LUT!C30,LUT!$C$4:$E$52,2)," "))</f>
        <v>1</v>
      </c>
      <c r="E29" s="57"/>
      <c r="F29" s="64" t="s">
        <v>66</v>
      </c>
      <c r="G29" s="64" t="s">
        <v>67</v>
      </c>
    </row>
    <row r="30" spans="1:7" ht="16" x14ac:dyDescent="0.2">
      <c r="A30" s="66">
        <v>5.03</v>
      </c>
      <c r="B30" s="67" t="s">
        <v>68</v>
      </c>
      <c r="C30" s="56" t="s">
        <v>11</v>
      </c>
      <c r="D30" s="59">
        <f>IF(C30="y",VLOOKUP(LUT!C31,LUT!$C$4:$E$52,3),IF(C30="n",VLOOKUP(LUT!C31,LUT!$C$4:$E$52,2)," "))</f>
        <v>0</v>
      </c>
      <c r="E30" s="57"/>
      <c r="F30" s="64" t="s">
        <v>12</v>
      </c>
      <c r="G30" s="64"/>
    </row>
    <row r="31" spans="1:7" ht="16" x14ac:dyDescent="0.2">
      <c r="A31" s="66">
        <v>5.04</v>
      </c>
      <c r="B31" s="67" t="s">
        <v>69</v>
      </c>
      <c r="C31" s="56" t="s">
        <v>11</v>
      </c>
      <c r="D31" s="59">
        <f>IF(C31="y",VLOOKUP(LUT!C32,LUT!$C$4:$E$52,3),IF(C31="n",VLOOKUP(LUT!C32,LUT!$C$4:$E$52,2)," "))</f>
        <v>0</v>
      </c>
      <c r="E31" s="57"/>
      <c r="F31" s="64" t="s">
        <v>12</v>
      </c>
      <c r="G31" s="64"/>
    </row>
    <row r="32" spans="1:7" ht="48" x14ac:dyDescent="0.2">
      <c r="A32" s="66">
        <v>6.01</v>
      </c>
      <c r="B32" s="67" t="s">
        <v>70</v>
      </c>
      <c r="C32" s="56" t="s">
        <v>11</v>
      </c>
      <c r="D32" s="59">
        <f>IF(C32="y",VLOOKUP(LUT!C33,LUT!$C$4:$E$52,3),IF(C32="n",VLOOKUP(LUT!C33,LUT!$C$4:$E$52,2)," "))</f>
        <v>0</v>
      </c>
      <c r="E32" s="57"/>
      <c r="F32" s="64" t="s">
        <v>71</v>
      </c>
      <c r="G32" s="64" t="s">
        <v>72</v>
      </c>
    </row>
    <row r="33" spans="1:7" ht="128" x14ac:dyDescent="0.2">
      <c r="A33" s="66">
        <v>6.02</v>
      </c>
      <c r="B33" s="67" t="s">
        <v>73</v>
      </c>
      <c r="C33" s="56" t="s">
        <v>20</v>
      </c>
      <c r="D33" s="59">
        <f>IF(C33="y",VLOOKUP(LUT!C34,LUT!$C$4:$E$52,3),IF(C33="n",VLOOKUP(LUT!C34,LUT!$C$4:$E$52,2)," "))</f>
        <v>1</v>
      </c>
      <c r="E33" s="57"/>
      <c r="F33" s="64" t="s">
        <v>74</v>
      </c>
      <c r="G33" s="64" t="s">
        <v>75</v>
      </c>
    </row>
    <row r="34" spans="1:7" ht="16" x14ac:dyDescent="0.2">
      <c r="A34" s="66">
        <v>6.03</v>
      </c>
      <c r="B34" s="67" t="s">
        <v>76</v>
      </c>
      <c r="C34" s="56" t="s">
        <v>11</v>
      </c>
      <c r="D34" s="59">
        <f>IF(C34="y",VLOOKUP(LUT!C35,LUT!$C$4:$E$52,3),IF(C34="n",VLOOKUP(LUT!C35,LUT!$C$4:$E$52,2)," "))</f>
        <v>-1</v>
      </c>
      <c r="E34" s="57"/>
      <c r="F34" s="64" t="s">
        <v>12</v>
      </c>
      <c r="G34" s="64"/>
    </row>
    <row r="35" spans="1:7" ht="64" x14ac:dyDescent="0.2">
      <c r="A35" s="66">
        <v>6.04</v>
      </c>
      <c r="B35" s="67" t="s">
        <v>77</v>
      </c>
      <c r="C35" s="56" t="s">
        <v>20</v>
      </c>
      <c r="D35" s="59">
        <f>IF(C35="y",VLOOKUP(LUT!C36,LUT!$C$4:$E$52,3),IF(C35="n",VLOOKUP(LUT!C36,LUT!$C$4:$E$52,2)," "))</f>
        <v>1</v>
      </c>
      <c r="E35" s="57"/>
      <c r="F35" s="64" t="s">
        <v>78</v>
      </c>
      <c r="G35" s="64" t="s">
        <v>79</v>
      </c>
    </row>
    <row r="36" spans="1:7" ht="96" x14ac:dyDescent="0.2">
      <c r="A36" s="66">
        <v>6.05</v>
      </c>
      <c r="B36" s="67" t="s">
        <v>80</v>
      </c>
      <c r="C36" s="56" t="s">
        <v>11</v>
      </c>
      <c r="D36" s="59">
        <f>IF(C36="y",VLOOKUP(LUT!C37,LUT!$C$4:$E$52,3),IF(C36="n",VLOOKUP(LUT!C37,LUT!$C$4:$E$52,2)," "))</f>
        <v>0</v>
      </c>
      <c r="E36" s="57"/>
      <c r="F36" s="64" t="s">
        <v>81</v>
      </c>
      <c r="G36" s="64" t="s">
        <v>82</v>
      </c>
    </row>
    <row r="37" spans="1:7" ht="80" x14ac:dyDescent="0.2">
      <c r="A37" s="66">
        <v>6.06</v>
      </c>
      <c r="B37" s="67" t="s">
        <v>83</v>
      </c>
      <c r="C37" s="56" t="s">
        <v>20</v>
      </c>
      <c r="D37" s="59">
        <f>IF(C37="y",VLOOKUP(LUT!C38,LUT!$C$4:$E$52,3),IF(C37="n",VLOOKUP(LUT!C38,LUT!$C$4:$E$52,2)," "))</f>
        <v>1</v>
      </c>
      <c r="E37" s="57"/>
      <c r="F37" s="64" t="s">
        <v>84</v>
      </c>
      <c r="G37" s="64" t="s">
        <v>85</v>
      </c>
    </row>
    <row r="38" spans="1:7" ht="16" x14ac:dyDescent="0.2">
      <c r="A38" s="66">
        <v>6.07</v>
      </c>
      <c r="B38" s="67" t="s">
        <v>86</v>
      </c>
      <c r="C38" s="84" t="s">
        <v>22</v>
      </c>
      <c r="D38" s="59" t="str">
        <f>IF(C38="1 or fewer",1,IF(C38="2 or 3",0,IF(C38&gt;="4 or more",-1," ")))</f>
        <v xml:space="preserve"> </v>
      </c>
      <c r="E38" s="57"/>
      <c r="F38" s="64" t="s">
        <v>87</v>
      </c>
      <c r="G38" s="64"/>
    </row>
    <row r="39" spans="1:7" ht="64" x14ac:dyDescent="0.2">
      <c r="A39" s="66">
        <v>7.01</v>
      </c>
      <c r="B39" s="67" t="s">
        <v>88</v>
      </c>
      <c r="C39" s="56" t="s">
        <v>20</v>
      </c>
      <c r="D39" s="59">
        <f>IF(C39="y",VLOOKUP(LUT!C40,LUT!$C$4:$E$52,3),IF(C39="n",VLOOKUP(LUT!C40,LUT!$C$4:$E$52,2)," "))</f>
        <v>1</v>
      </c>
      <c r="E39" s="57"/>
      <c r="F39" s="100" t="s">
        <v>89</v>
      </c>
      <c r="G39" s="56" t="s">
        <v>90</v>
      </c>
    </row>
    <row r="40" spans="1:7" ht="80" x14ac:dyDescent="0.2">
      <c r="A40" s="66">
        <v>7.02</v>
      </c>
      <c r="B40" s="67" t="s">
        <v>91</v>
      </c>
      <c r="C40" s="56" t="s">
        <v>20</v>
      </c>
      <c r="D40" s="59">
        <f>IF(C40="y",VLOOKUP(LUT!C41,LUT!$C$4:$E$52,3),IF(C40="n",VLOOKUP(LUT!C41,LUT!$C$4:$E$52,2)," "))</f>
        <v>1</v>
      </c>
      <c r="E40" s="57"/>
      <c r="F40" s="64" t="s">
        <v>92</v>
      </c>
      <c r="G40" s="64" t="s">
        <v>93</v>
      </c>
    </row>
    <row r="41" spans="1:7" ht="16" x14ac:dyDescent="0.2">
      <c r="A41" s="66">
        <v>7.03</v>
      </c>
      <c r="B41" s="67" t="s">
        <v>94</v>
      </c>
      <c r="C41" s="56" t="s">
        <v>11</v>
      </c>
      <c r="D41" s="59">
        <f>IF(C41="y",VLOOKUP(LUT!C42,LUT!$C$4:$E$52,3),IF(C41="n",VLOOKUP(LUT!C42,LUT!$C$4:$E$52,2)," "))</f>
        <v>-1</v>
      </c>
      <c r="E41" s="57"/>
      <c r="F41" s="64" t="s">
        <v>12</v>
      </c>
      <c r="G41" s="64"/>
    </row>
    <row r="42" spans="1:7" ht="160" x14ac:dyDescent="0.2">
      <c r="A42" s="66">
        <v>7.04</v>
      </c>
      <c r="B42" s="67" t="s">
        <v>95</v>
      </c>
      <c r="C42" s="56" t="s">
        <v>20</v>
      </c>
      <c r="D42" s="59">
        <f>IF(C42="y",VLOOKUP(LUT!C43,LUT!$C$4:$E$52,3),IF(C42="n",VLOOKUP(LUT!C43,LUT!$C$4:$E$52,2)," "))</f>
        <v>1</v>
      </c>
      <c r="E42" s="57"/>
      <c r="F42" s="64" t="s">
        <v>96</v>
      </c>
      <c r="G42" s="64" t="s">
        <v>97</v>
      </c>
    </row>
    <row r="43" spans="1:7" ht="16" x14ac:dyDescent="0.2">
      <c r="A43" s="66">
        <v>7.05</v>
      </c>
      <c r="B43" s="67" t="s">
        <v>98</v>
      </c>
      <c r="C43" s="56" t="s">
        <v>11</v>
      </c>
      <c r="D43" s="59">
        <f>IF(C43="y",VLOOKUP(LUT!C44,LUT!$C$4:$E$52,3),IF(C43="n",VLOOKUP(LUT!C44,LUT!$C$4:$E$52,2)," "))</f>
        <v>-1</v>
      </c>
      <c r="E43" s="57"/>
      <c r="F43" s="64" t="s">
        <v>12</v>
      </c>
      <c r="G43" s="64"/>
    </row>
    <row r="44" spans="1:7" ht="16" x14ac:dyDescent="0.2">
      <c r="A44" s="66">
        <v>7.06</v>
      </c>
      <c r="B44" s="67" t="s">
        <v>99</v>
      </c>
      <c r="C44" s="56" t="s">
        <v>11</v>
      </c>
      <c r="D44" s="59">
        <f>IF(C44="y",VLOOKUP(LUT!C45,LUT!$C$4:$E$52,3),IF(C44="n",VLOOKUP(LUT!C45,LUT!$C$4:$E$52,2)," "))</f>
        <v>-1</v>
      </c>
      <c r="E44" s="57"/>
      <c r="F44" s="64" t="s">
        <v>12</v>
      </c>
      <c r="G44" s="64"/>
    </row>
    <row r="45" spans="1:7" ht="16" x14ac:dyDescent="0.2">
      <c r="A45" s="66">
        <v>7.07</v>
      </c>
      <c r="B45" s="67" t="s">
        <v>100</v>
      </c>
      <c r="C45" s="56" t="s">
        <v>11</v>
      </c>
      <c r="D45" s="59">
        <f>IF(C45="y",VLOOKUP(LUT!C46,LUT!$C$4:$E$52,3),IF(C45="n",VLOOKUP(LUT!C46,LUT!$C$4:$E$52,2)," "))</f>
        <v>-1</v>
      </c>
      <c r="E45" s="57"/>
      <c r="F45" s="64" t="s">
        <v>12</v>
      </c>
      <c r="G45" s="64"/>
    </row>
    <row r="46" spans="1:7" ht="16" x14ac:dyDescent="0.2">
      <c r="A46" s="66">
        <v>7.08</v>
      </c>
      <c r="B46" s="67" t="s">
        <v>101</v>
      </c>
      <c r="C46" s="56" t="s">
        <v>11</v>
      </c>
      <c r="D46" s="59">
        <f>IF(C46="y",VLOOKUP(LUT!C47,LUT!$C$4:$E$52,3),IF(C46="n",VLOOKUP(LUT!C47,LUT!$C$4:$E$52,2)," "))</f>
        <v>-1</v>
      </c>
      <c r="E46" s="57"/>
      <c r="F46" s="64" t="s">
        <v>12</v>
      </c>
      <c r="G46" s="64"/>
    </row>
    <row r="47" spans="1:7" ht="224" x14ac:dyDescent="0.2">
      <c r="A47" s="66">
        <v>8.01</v>
      </c>
      <c r="B47" s="67" t="s">
        <v>102</v>
      </c>
      <c r="C47" s="56" t="s">
        <v>20</v>
      </c>
      <c r="D47" s="59">
        <f>IF(C47="y",VLOOKUP(LUT!C48,LUT!$C$4:$E$52,3),IF(C47="n",VLOOKUP(LUT!C48,LUT!$C$4:$E$52,2)," "))</f>
        <v>1</v>
      </c>
      <c r="E47" s="57"/>
      <c r="F47" s="64" t="s">
        <v>103</v>
      </c>
      <c r="G47" s="64" t="s">
        <v>104</v>
      </c>
    </row>
    <row r="48" spans="1:7" ht="32" x14ac:dyDescent="0.2">
      <c r="A48" s="66">
        <v>8.02</v>
      </c>
      <c r="B48" s="67" t="s">
        <v>105</v>
      </c>
      <c r="C48" s="56" t="s">
        <v>11</v>
      </c>
      <c r="D48" s="59">
        <f>IF(C48="y",VLOOKUP(LUT!C49,LUT!$C$4:$E$52,3),IF(C48="n",VLOOKUP(LUT!C49,LUT!$C$4:$E$52,2)," "))</f>
        <v>-1</v>
      </c>
      <c r="E48" s="57"/>
      <c r="F48" s="64" t="s">
        <v>12</v>
      </c>
      <c r="G48" s="64"/>
    </row>
    <row r="49" spans="1:7" ht="96" x14ac:dyDescent="0.2">
      <c r="A49" s="66">
        <v>8.0299999999999994</v>
      </c>
      <c r="B49" s="67" t="s">
        <v>106</v>
      </c>
      <c r="C49" s="56" t="s">
        <v>11</v>
      </c>
      <c r="D49" s="59">
        <f>IF(C49="y",VLOOKUP(LUT!C50,LUT!$C$4:$E$52,3),IF(C49="n",VLOOKUP(LUT!C50,LUT!$C$4:$E$52,2)," "))</f>
        <v>1</v>
      </c>
      <c r="E49" s="57"/>
      <c r="F49" s="64" t="s">
        <v>107</v>
      </c>
      <c r="G49" s="64" t="s">
        <v>108</v>
      </c>
    </row>
    <row r="50" spans="1:7" ht="16" x14ac:dyDescent="0.2">
      <c r="A50" s="66">
        <v>8.0399999999999991</v>
      </c>
      <c r="B50" s="67" t="s">
        <v>109</v>
      </c>
      <c r="C50" s="56" t="s">
        <v>11</v>
      </c>
      <c r="D50" s="59">
        <f>IF(C50="y",VLOOKUP(LUT!C51,LUT!$C$4:$E$52,3),IF(C50="n",VLOOKUP(LUT!C51,LUT!$C$4:$E$52,2)," "))</f>
        <v>-1</v>
      </c>
      <c r="E50" s="57"/>
      <c r="F50" s="64" t="s">
        <v>12</v>
      </c>
      <c r="G50" s="64"/>
    </row>
    <row r="51" spans="1:7" ht="16" x14ac:dyDescent="0.2">
      <c r="A51" s="66">
        <v>8.0500000000000007</v>
      </c>
      <c r="B51" s="67" t="s">
        <v>110</v>
      </c>
      <c r="C51" s="56" t="s">
        <v>11</v>
      </c>
      <c r="D51" s="59">
        <f>IF(C51="y",VLOOKUP(LUT!C52,LUT!$C$4:$E$52,3),IF(C51="n",VLOOKUP(LUT!C52,LUT!$C$4:$E$52,2)," "))</f>
        <v>1</v>
      </c>
      <c r="E51" s="57"/>
      <c r="F51" s="64" t="s">
        <v>12</v>
      </c>
      <c r="G51" s="64"/>
    </row>
    <row r="52" spans="1:7" ht="16" thickBot="1" x14ac:dyDescent="0.25">
      <c r="A52" s="87"/>
      <c r="B52" s="86"/>
      <c r="C52" s="56"/>
      <c r="D52" s="56"/>
      <c r="E52" s="57"/>
      <c r="F52" s="56"/>
      <c r="G52" s="56"/>
    </row>
    <row r="53" spans="1:7" ht="29.25" customHeight="1" thickTop="1" x14ac:dyDescent="0.2">
      <c r="A53" s="56"/>
      <c r="B53" s="56"/>
      <c r="C53" s="69" t="s">
        <v>111</v>
      </c>
      <c r="D53" s="61">
        <f>SUM(D3:D51)</f>
        <v>16</v>
      </c>
      <c r="E53" s="62"/>
      <c r="F53" s="56"/>
      <c r="G53" s="56"/>
    </row>
    <row r="54" spans="1:7" ht="33" customHeight="1" thickBot="1" x14ac:dyDescent="0.25">
      <c r="A54" s="56"/>
      <c r="B54" s="56"/>
      <c r="C54" s="70" t="s">
        <v>112</v>
      </c>
      <c r="D54" s="21" t="str">
        <f>IF(E60="no","more info needed",IF(D53&lt;1,"accept",IF(D53&gt;6,"reject","evaluate further")))</f>
        <v>reject</v>
      </c>
      <c r="E54" s="62"/>
      <c r="F54" s="56"/>
      <c r="G54" s="56"/>
    </row>
    <row r="55" spans="1:7" ht="17" thickTop="1" thickBot="1" x14ac:dyDescent="0.25">
      <c r="A55" s="56"/>
      <c r="B55" s="56"/>
      <c r="C55" s="56"/>
      <c r="D55" s="56"/>
      <c r="E55" s="57"/>
      <c r="F55" s="56"/>
      <c r="G55" s="56"/>
    </row>
    <row r="56" spans="1:7" ht="34" thickTop="1" thickBot="1" x14ac:dyDescent="0.25">
      <c r="A56" s="56"/>
      <c r="B56" s="22" t="s">
        <v>113</v>
      </c>
      <c r="C56" s="23" t="s">
        <v>114</v>
      </c>
      <c r="D56" s="19" t="s">
        <v>115</v>
      </c>
      <c r="E56" s="62"/>
      <c r="F56" s="63"/>
      <c r="G56" s="56"/>
    </row>
    <row r="57" spans="1:7" ht="17" thickTop="1" x14ac:dyDescent="0.2">
      <c r="A57" s="56"/>
      <c r="B57" s="28" t="s">
        <v>116</v>
      </c>
      <c r="C57" s="24">
        <f>COUNTIF(C3:C15, "y")+COUNTIF(C3:C15, "n")+COUNTIF(C6:C7, "1")+COUNTIF(C6:C7, "2")+COUNTIF(C6:C7, "3")</f>
        <v>9</v>
      </c>
      <c r="D57" s="20" t="str">
        <f>IF(C57&gt;=2,"yes","no")</f>
        <v>yes</v>
      </c>
      <c r="E57" s="62"/>
      <c r="F57" s="56"/>
      <c r="G57" s="56"/>
    </row>
    <row r="58" spans="1:7" ht="16" x14ac:dyDescent="0.2">
      <c r="A58" s="56"/>
      <c r="B58" s="29" t="s">
        <v>117</v>
      </c>
      <c r="C58" s="24">
        <f>COUNTIF(C16:C27,"y")+COUNTIF(C16:C27,"n")</f>
        <v>9</v>
      </c>
      <c r="D58" s="20" t="str">
        <f>IF(C58&gt;=2,"yes","no")</f>
        <v>yes</v>
      </c>
      <c r="E58" s="62"/>
      <c r="F58" s="56"/>
      <c r="G58" s="56"/>
    </row>
    <row r="59" spans="1:7" ht="16" x14ac:dyDescent="0.2">
      <c r="A59" s="56"/>
      <c r="B59" s="28" t="s">
        <v>118</v>
      </c>
      <c r="C59" s="24">
        <f>COUNTIF(C28:C51,"y")+COUNTIF(C28:C51, "n")+COUNT(C28:C51)</f>
        <v>23</v>
      </c>
      <c r="D59" s="20" t="str">
        <f>IF(C59&gt;=6,"yes","no")</f>
        <v>yes</v>
      </c>
      <c r="E59" s="62"/>
      <c r="F59" s="56"/>
      <c r="G59" s="56"/>
    </row>
    <row r="60" spans="1:7" ht="17" thickBot="1" x14ac:dyDescent="0.25">
      <c r="A60" s="56"/>
      <c r="B60" s="25" t="s">
        <v>119</v>
      </c>
      <c r="C60" s="26">
        <f>SUM(C57:C59)</f>
        <v>41</v>
      </c>
      <c r="D60" s="21" t="str">
        <f>IF(D57="no","no",IF(D58="no","no",IF(D59="no","no","yes")))</f>
        <v>yes</v>
      </c>
      <c r="E60" s="62"/>
      <c r="F60" s="56"/>
      <c r="G60" s="56"/>
    </row>
    <row r="61" spans="1:7" ht="16" thickTop="1" x14ac:dyDescent="0.2">
      <c r="A61" s="56"/>
      <c r="B61" s="56"/>
      <c r="C61" s="56"/>
      <c r="D61" s="56"/>
      <c r="E61" s="57"/>
      <c r="F61" s="56"/>
      <c r="G61" s="56"/>
    </row>
    <row r="62" spans="1:7" x14ac:dyDescent="0.2">
      <c r="A62" s="56"/>
      <c r="B62" s="56"/>
      <c r="C62" s="56"/>
      <c r="D62" s="56"/>
      <c r="E62" s="57"/>
      <c r="F62" s="56"/>
      <c r="G62" s="56"/>
    </row>
    <row r="63" spans="1:7" ht="16" thickBot="1" x14ac:dyDescent="0.25">
      <c r="A63" s="56"/>
      <c r="B63" s="107" t="s">
        <v>120</v>
      </c>
      <c r="C63" s="107"/>
      <c r="D63" s="107"/>
      <c r="E63" s="62"/>
      <c r="F63" s="56"/>
      <c r="G63" s="56"/>
    </row>
    <row r="64" spans="1:7" ht="16" thickBot="1" x14ac:dyDescent="0.25">
      <c r="A64" s="56"/>
      <c r="B64" s="108" t="s">
        <v>121</v>
      </c>
      <c r="C64" s="109"/>
      <c r="D64" s="110"/>
      <c r="E64" s="62"/>
      <c r="F64" s="56"/>
      <c r="G64" s="56"/>
    </row>
    <row r="65" spans="1:7" x14ac:dyDescent="0.2">
      <c r="A65" s="56">
        <v>9.01</v>
      </c>
      <c r="B65" s="71" t="s">
        <v>122</v>
      </c>
      <c r="C65" s="111"/>
      <c r="D65" s="112"/>
      <c r="E65" s="62"/>
      <c r="F65" s="56"/>
      <c r="G65" s="56"/>
    </row>
    <row r="66" spans="1:7" x14ac:dyDescent="0.2">
      <c r="A66" s="56">
        <v>9.02</v>
      </c>
      <c r="B66" s="71" t="s">
        <v>123</v>
      </c>
      <c r="C66" s="113"/>
      <c r="D66" s="114"/>
      <c r="E66" s="62"/>
      <c r="F66" s="56"/>
      <c r="G66" s="56"/>
    </row>
    <row r="67" spans="1:7" x14ac:dyDescent="0.2">
      <c r="A67" s="56">
        <v>9.0299999999999994</v>
      </c>
      <c r="B67" s="71" t="s">
        <v>124</v>
      </c>
      <c r="C67" s="105"/>
      <c r="D67" s="106"/>
      <c r="E67" s="62"/>
      <c r="F67" s="56"/>
      <c r="G67" s="56"/>
    </row>
    <row r="68" spans="1:7" x14ac:dyDescent="0.2">
      <c r="A68" s="56">
        <v>9.0399999999999991</v>
      </c>
      <c r="B68" s="71" t="s">
        <v>125</v>
      </c>
      <c r="C68" s="105"/>
      <c r="D68" s="106"/>
      <c r="E68" s="62"/>
      <c r="F68" s="56"/>
      <c r="G68" s="56"/>
    </row>
    <row r="69" spans="1:7" x14ac:dyDescent="0.2">
      <c r="A69" s="56">
        <v>9.0500000000000007</v>
      </c>
      <c r="B69" s="71" t="s">
        <v>126</v>
      </c>
      <c r="C69" s="105"/>
      <c r="D69" s="106"/>
      <c r="E69" s="62"/>
      <c r="F69" s="56"/>
      <c r="G69" s="56"/>
    </row>
    <row r="70" spans="1:7" x14ac:dyDescent="0.2">
      <c r="A70" s="56">
        <v>9.06</v>
      </c>
      <c r="B70" s="71" t="s">
        <v>127</v>
      </c>
      <c r="C70" s="105"/>
      <c r="D70" s="106"/>
      <c r="E70" s="62"/>
      <c r="F70" s="56"/>
      <c r="G70" s="56"/>
    </row>
    <row r="71" spans="1:7" x14ac:dyDescent="0.2">
      <c r="A71" s="56">
        <v>9.07</v>
      </c>
      <c r="B71" s="71" t="s">
        <v>128</v>
      </c>
      <c r="C71" s="94"/>
      <c r="D71" s="97" t="str">
        <f>IF(C71="yes", IF(OR(C65="?", C66="?", C67="no", C67="?"), "eval.", IF(AND(C65="yes", C66="yes", C67="yes"), "reject", IF(OR(C65="no", C66="no"), "accept", " ")))," ")</f>
        <v xml:space="preserve"> </v>
      </c>
      <c r="E71" s="62"/>
      <c r="F71" s="56"/>
      <c r="G71" s="56"/>
    </row>
    <row r="72" spans="1:7" x14ac:dyDescent="0.2">
      <c r="A72" s="56">
        <v>9.08</v>
      </c>
      <c r="B72" s="71" t="s">
        <v>129</v>
      </c>
      <c r="C72" s="92"/>
      <c r="D72" s="89" t="str">
        <f>IF(C71="yes","STOP",IF(C72="yes",IF(C68="no","accept",IF(AND(C68="yes",OR(C69="yes",C70="yes")),"reject",IF(OR(C68="?",C69="?",C70="?",C69="no",C70="no"),"eval.",""))), ""))</f>
        <v/>
      </c>
      <c r="E72" s="62"/>
      <c r="F72" s="56"/>
      <c r="G72" s="56"/>
    </row>
    <row r="73" spans="1:7" ht="16" thickBot="1" x14ac:dyDescent="0.25">
      <c r="A73" s="56">
        <v>9.09</v>
      </c>
      <c r="B73" s="91" t="s">
        <v>130</v>
      </c>
      <c r="C73" s="93"/>
      <c r="D73" s="90" t="str">
        <f>IF(OR(C71="yes",C72="yes"),"STOP",IF(C73="yes",IF(AND(LUT!I26="accept",LUT!I27="accept"),"accept",IF(AND(LUT!I26="eval.",LUT!I27="eval."),"eval.",IF(OR(LUT!I26="reject",LUT!I27="reject"),"reject",""))),""))</f>
        <v/>
      </c>
      <c r="E73" s="62"/>
      <c r="F73" s="56"/>
      <c r="G73" s="56"/>
    </row>
    <row r="74" spans="1:7" ht="16" thickBot="1" x14ac:dyDescent="0.25">
      <c r="A74" s="56"/>
      <c r="B74" s="72" t="s">
        <v>131</v>
      </c>
      <c r="C74" s="103" t="str">
        <f>IF(OR(D71="accept", D72="accept", D73="accept"), "Accept", IF(OR(D71="eval.", D72="eval.", D73="eval."), "Evaluate Further", IF(OR(D71="reject", D72="reject",D73="reject"), "Reject", "")))</f>
        <v/>
      </c>
      <c r="D74" s="104"/>
      <c r="E74" s="62"/>
      <c r="F74" s="56"/>
      <c r="G74" s="56"/>
    </row>
    <row r="75" spans="1:7" x14ac:dyDescent="0.2">
      <c r="A75" s="56"/>
      <c r="B75" s="64"/>
      <c r="C75" s="64"/>
      <c r="D75" s="56"/>
      <c r="E75" s="57"/>
      <c r="F75" s="56"/>
      <c r="G75" s="56"/>
    </row>
    <row r="76" spans="1:7" x14ac:dyDescent="0.2">
      <c r="A76" s="56"/>
      <c r="B76" s="64"/>
      <c r="C76" s="64"/>
      <c r="D76" s="56"/>
      <c r="E76" s="57"/>
      <c r="F76" s="56"/>
      <c r="G76" s="56"/>
    </row>
    <row r="77" spans="1:7" x14ac:dyDescent="0.2">
      <c r="A77" s="56"/>
      <c r="B77" s="64"/>
      <c r="C77" s="64"/>
      <c r="D77" s="56"/>
      <c r="E77" s="57"/>
      <c r="F77" s="56"/>
      <c r="G77" s="56"/>
    </row>
    <row r="78" spans="1:7" x14ac:dyDescent="0.2">
      <c r="A78" s="56"/>
      <c r="B78" s="64"/>
      <c r="C78" s="64"/>
      <c r="D78" s="56"/>
      <c r="E78" s="57"/>
      <c r="F78" s="56"/>
      <c r="G78" s="56"/>
    </row>
    <row r="79" spans="1:7" x14ac:dyDescent="0.2">
      <c r="A79" s="56"/>
      <c r="B79" s="64"/>
      <c r="C79" s="64"/>
      <c r="D79" s="56"/>
      <c r="E79" s="57"/>
      <c r="F79" s="56"/>
      <c r="G79" s="56"/>
    </row>
    <row r="80" spans="1:7" x14ac:dyDescent="0.2">
      <c r="A80" s="56"/>
      <c r="B80" s="64"/>
      <c r="C80" s="64"/>
      <c r="D80" s="56"/>
      <c r="E80" s="57"/>
      <c r="F80" s="56"/>
      <c r="G80" s="56"/>
    </row>
    <row r="81" spans="1:7" x14ac:dyDescent="0.2">
      <c r="A81" s="56"/>
      <c r="B81" s="64"/>
      <c r="C81" s="64"/>
      <c r="D81" s="56"/>
      <c r="E81" s="57"/>
      <c r="F81" s="56"/>
      <c r="G81" s="56"/>
    </row>
    <row r="82" spans="1:7" x14ac:dyDescent="0.2">
      <c r="A82" s="56"/>
      <c r="B82" s="64"/>
      <c r="C82" s="64"/>
      <c r="D82" s="56"/>
      <c r="E82" s="57"/>
      <c r="F82" s="56"/>
      <c r="G82" s="56"/>
    </row>
    <row r="83" spans="1:7" x14ac:dyDescent="0.2">
      <c r="A83" s="56"/>
      <c r="B83" s="64"/>
      <c r="C83" s="64"/>
      <c r="D83" s="56"/>
      <c r="E83" s="57"/>
      <c r="F83" s="56"/>
      <c r="G83" s="56"/>
    </row>
    <row r="84" spans="1:7" x14ac:dyDescent="0.2">
      <c r="A84" s="56"/>
      <c r="B84" s="64"/>
      <c r="C84" s="64"/>
      <c r="D84" s="56"/>
      <c r="E84" s="57"/>
      <c r="F84" s="56"/>
      <c r="G84" s="56"/>
    </row>
    <row r="85" spans="1:7" x14ac:dyDescent="0.2">
      <c r="A85" s="56"/>
      <c r="B85" s="64"/>
      <c r="C85" s="64"/>
      <c r="D85" s="56"/>
      <c r="E85" s="57"/>
      <c r="F85" s="56"/>
      <c r="G85" s="56"/>
    </row>
    <row r="86" spans="1:7" x14ac:dyDescent="0.2">
      <c r="A86" s="56"/>
      <c r="B86" s="56"/>
      <c r="C86" s="56"/>
      <c r="D86" s="56"/>
      <c r="E86" s="57"/>
      <c r="F86" s="56"/>
      <c r="G86" s="56"/>
    </row>
    <row r="107" spans="6:6" x14ac:dyDescent="0.2">
      <c r="F107" s="56"/>
    </row>
  </sheetData>
  <sheetProtection algorithmName="SHA-512" hashValue="MZrUtja7PJJDBC1B4jwD1l/Vd11nSCw1Immg4b2LVW4Cbn46bR2XSzczeuRm6UGdiQ3ljPyFp1/LgSDPZLisiQ==" saltValue="lXs5ZdypR3R8tD5PrOkg/A==" spinCount="100000" sheet="1" formatCells="0" formatColumns="0" formatRows="0" insertHyperlinks="0"/>
  <mergeCells count="9">
    <mergeCell ref="C74:D74"/>
    <mergeCell ref="C69:D69"/>
    <mergeCell ref="B63:D63"/>
    <mergeCell ref="C68:D68"/>
    <mergeCell ref="C70:D70"/>
    <mergeCell ref="B64:D64"/>
    <mergeCell ref="C65:D65"/>
    <mergeCell ref="C66:D66"/>
    <mergeCell ref="C67:D67"/>
  </mergeCells>
  <dataValidations count="5">
    <dataValidation type="list" allowBlank="1" showInputMessage="1" showErrorMessage="1" sqref="C6:C7" xr:uid="{978B89CE-69C6-4161-A034-AC015DA0075F}">
      <formula1>"1,2,3,?"</formula1>
    </dataValidation>
    <dataValidation type="list" allowBlank="1" showInputMessage="1" showErrorMessage="1" sqref="C3 C4:C5 C8:C37 C39:C51" xr:uid="{A77910E4-8094-445A-B01F-5DFC8D9709A0}">
      <formula1>"y,n,?"</formula1>
    </dataValidation>
    <dataValidation type="list" allowBlank="1" showInputMessage="1" showErrorMessage="1" sqref="C38" xr:uid="{7B5D2DC9-EDC8-46A0-9AF9-27EF244727AD}">
      <formula1>"1 or fewer, 2 or 3, 4 or more,?"</formula1>
    </dataValidation>
    <dataValidation type="list" errorStyle="information" allowBlank="1" showInputMessage="1" showErrorMessage="1" errorTitle="Invalid Entry" error="Make a selection from the drop-down menu, or enter &quot;yes&quot; or &quot;no&quot;. Other entries will not work." sqref="C72 C73 C71:C72" xr:uid="{6E363CE9-056D-45A6-863F-0434A36F596E}">
      <formula1>"yes, no"</formula1>
    </dataValidation>
    <dataValidation type="list" allowBlank="1" showInputMessage="1" showErrorMessage="1" sqref="C70 C68 C69:C72 C67 C66 C65:D65" xr:uid="{7728EFC8-AC11-4E25-B467-7DD30AB392B5}">
      <formula1>"yes, no, ?"</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BA408A-7496-40D5-8E67-BFE1B4BFE658}">
  <dimension ref="B1:R54"/>
  <sheetViews>
    <sheetView zoomScaleNormal="100" workbookViewId="0">
      <selection activeCell="O24" sqref="O24"/>
    </sheetView>
  </sheetViews>
  <sheetFormatPr baseColWidth="10" defaultColWidth="8.83203125" defaultRowHeight="15" x14ac:dyDescent="0.2"/>
  <cols>
    <col min="1" max="1" width="6.83203125" customWidth="1"/>
    <col min="8" max="8" width="18.33203125" customWidth="1"/>
  </cols>
  <sheetData>
    <row r="1" spans="2:18" ht="16" thickBot="1" x14ac:dyDescent="0.25"/>
    <row r="2" spans="2:18" ht="16" thickBot="1" x14ac:dyDescent="0.25">
      <c r="B2" t="s">
        <v>132</v>
      </c>
      <c r="H2" s="115" t="s">
        <v>133</v>
      </c>
      <c r="I2" s="116"/>
      <c r="J2" s="116"/>
      <c r="K2" s="116"/>
      <c r="L2" s="116"/>
      <c r="M2" s="116"/>
      <c r="N2" s="116"/>
      <c r="O2" s="116"/>
      <c r="P2" s="116"/>
      <c r="Q2" s="116"/>
      <c r="R2" s="117"/>
    </row>
    <row r="3" spans="2:18" x14ac:dyDescent="0.2">
      <c r="B3" s="1" t="s">
        <v>113</v>
      </c>
      <c r="C3" s="2" t="s">
        <v>4</v>
      </c>
      <c r="D3" s="2" t="s">
        <v>134</v>
      </c>
      <c r="E3" s="3" t="s">
        <v>135</v>
      </c>
      <c r="H3" s="137" t="s">
        <v>136</v>
      </c>
      <c r="I3" s="138"/>
      <c r="J3" s="138"/>
      <c r="K3" s="138"/>
      <c r="L3" s="138"/>
      <c r="M3" s="138"/>
      <c r="N3" s="138"/>
      <c r="O3" s="138"/>
      <c r="P3" s="138"/>
      <c r="Q3" s="138"/>
      <c r="R3" s="139"/>
    </row>
    <row r="4" spans="2:18" x14ac:dyDescent="0.2">
      <c r="B4" s="4" t="s">
        <v>137</v>
      </c>
      <c r="C4">
        <v>1.01</v>
      </c>
      <c r="D4">
        <v>0</v>
      </c>
      <c r="E4" s="5">
        <v>-3</v>
      </c>
      <c r="H4" s="140" t="s">
        <v>138</v>
      </c>
      <c r="I4" s="141"/>
      <c r="J4" s="141"/>
      <c r="K4" s="141"/>
      <c r="L4" s="141"/>
      <c r="M4" s="141"/>
      <c r="N4" s="141"/>
      <c r="O4" s="141"/>
      <c r="P4" s="141"/>
      <c r="Q4" s="141"/>
      <c r="R4" s="16" t="s">
        <v>139</v>
      </c>
    </row>
    <row r="5" spans="2:18" x14ac:dyDescent="0.2">
      <c r="B5" s="4" t="s">
        <v>118</v>
      </c>
      <c r="C5">
        <v>1.02</v>
      </c>
      <c r="D5">
        <v>-1</v>
      </c>
      <c r="E5" s="5">
        <v>1</v>
      </c>
      <c r="H5" s="140" t="s">
        <v>140</v>
      </c>
      <c r="I5" s="10">
        <v>2.0099999999999998</v>
      </c>
      <c r="J5" s="10">
        <v>1</v>
      </c>
      <c r="K5" s="10">
        <v>1</v>
      </c>
      <c r="L5" s="10">
        <v>1</v>
      </c>
      <c r="M5" s="10">
        <v>2</v>
      </c>
      <c r="N5" s="10">
        <v>2</v>
      </c>
      <c r="O5" s="10">
        <v>2</v>
      </c>
      <c r="P5" s="10">
        <v>3</v>
      </c>
      <c r="Q5" s="10">
        <v>3</v>
      </c>
      <c r="R5" s="11">
        <v>3</v>
      </c>
    </row>
    <row r="6" spans="2:18" x14ac:dyDescent="0.2">
      <c r="B6" s="4" t="s">
        <v>118</v>
      </c>
      <c r="C6">
        <v>1.03</v>
      </c>
      <c r="D6">
        <v>-1</v>
      </c>
      <c r="E6" s="5">
        <v>1</v>
      </c>
      <c r="H6" s="140"/>
      <c r="I6" s="10">
        <v>2.02</v>
      </c>
      <c r="J6" s="10">
        <v>1</v>
      </c>
      <c r="K6" s="10">
        <v>2</v>
      </c>
      <c r="L6" s="10">
        <v>3</v>
      </c>
      <c r="M6" s="10">
        <v>1</v>
      </c>
      <c r="N6" s="10">
        <v>2</v>
      </c>
      <c r="O6" s="10">
        <v>3</v>
      </c>
      <c r="P6" s="10">
        <v>1</v>
      </c>
      <c r="Q6" s="10">
        <v>2</v>
      </c>
      <c r="R6" s="11">
        <v>3</v>
      </c>
    </row>
    <row r="7" spans="2:18" x14ac:dyDescent="0.2">
      <c r="B7" s="4"/>
      <c r="C7">
        <v>2.0099999999999998</v>
      </c>
      <c r="D7" s="125" t="s">
        <v>141</v>
      </c>
      <c r="E7" s="126"/>
      <c r="H7" s="120" t="s">
        <v>142</v>
      </c>
      <c r="I7" s="10">
        <v>3.01</v>
      </c>
      <c r="J7" s="10">
        <v>2</v>
      </c>
      <c r="K7" s="10">
        <v>1</v>
      </c>
      <c r="L7" s="10">
        <v>1</v>
      </c>
      <c r="M7" s="10">
        <v>2</v>
      </c>
      <c r="N7" s="10">
        <v>2</v>
      </c>
      <c r="O7" s="10">
        <v>1</v>
      </c>
      <c r="P7" s="10">
        <v>2</v>
      </c>
      <c r="Q7" s="10">
        <v>2</v>
      </c>
      <c r="R7" s="11">
        <v>2</v>
      </c>
    </row>
    <row r="8" spans="2:18" x14ac:dyDescent="0.2">
      <c r="B8" s="4"/>
      <c r="C8">
        <v>2.02</v>
      </c>
      <c r="D8" s="127"/>
      <c r="E8" s="128"/>
      <c r="H8" s="120"/>
      <c r="I8" s="10">
        <v>3.02</v>
      </c>
      <c r="J8" s="10">
        <v>2</v>
      </c>
      <c r="K8" s="10">
        <v>1</v>
      </c>
      <c r="L8" s="10">
        <v>1</v>
      </c>
      <c r="M8" s="10">
        <v>2</v>
      </c>
      <c r="N8" s="10">
        <v>2</v>
      </c>
      <c r="O8" s="10">
        <v>1</v>
      </c>
      <c r="P8" s="10">
        <v>2</v>
      </c>
      <c r="Q8" s="10">
        <v>2</v>
      </c>
      <c r="R8" s="11">
        <v>2</v>
      </c>
    </row>
    <row r="9" spans="2:18" x14ac:dyDescent="0.2">
      <c r="B9" s="4" t="s">
        <v>118</v>
      </c>
      <c r="C9">
        <v>2.0299999999999998</v>
      </c>
      <c r="D9">
        <v>0</v>
      </c>
      <c r="E9" s="5">
        <v>1</v>
      </c>
      <c r="H9" s="120"/>
      <c r="I9" s="10">
        <v>3.03</v>
      </c>
      <c r="J9" s="10">
        <v>4</v>
      </c>
      <c r="K9" s="10">
        <v>2</v>
      </c>
      <c r="L9" s="10">
        <v>1</v>
      </c>
      <c r="M9" s="10">
        <v>4</v>
      </c>
      <c r="N9" s="10">
        <v>3</v>
      </c>
      <c r="O9" s="10">
        <v>2</v>
      </c>
      <c r="P9" s="10">
        <v>4</v>
      </c>
      <c r="Q9" s="10">
        <v>4</v>
      </c>
      <c r="R9" s="11">
        <v>4</v>
      </c>
    </row>
    <row r="10" spans="2:18" x14ac:dyDescent="0.2">
      <c r="B10" s="4" t="s">
        <v>118</v>
      </c>
      <c r="C10">
        <v>2.04</v>
      </c>
      <c r="D10">
        <v>0</v>
      </c>
      <c r="E10" s="5">
        <v>1</v>
      </c>
      <c r="H10" s="120"/>
      <c r="I10" s="10">
        <v>3.04</v>
      </c>
      <c r="J10" s="10">
        <v>4</v>
      </c>
      <c r="K10" s="10">
        <v>2</v>
      </c>
      <c r="L10" s="10">
        <v>1</v>
      </c>
      <c r="M10" s="10">
        <v>4</v>
      </c>
      <c r="N10" s="10">
        <v>3</v>
      </c>
      <c r="O10" s="10">
        <v>2</v>
      </c>
      <c r="P10" s="10">
        <v>4</v>
      </c>
      <c r="Q10" s="10">
        <v>4</v>
      </c>
      <c r="R10" s="11">
        <v>4</v>
      </c>
    </row>
    <row r="11" spans="2:18" x14ac:dyDescent="0.2">
      <c r="B11" s="4"/>
      <c r="C11">
        <v>2.0499999999999998</v>
      </c>
      <c r="E11" s="5"/>
      <c r="H11" s="120"/>
      <c r="I11" s="10">
        <v>3.05</v>
      </c>
      <c r="J11" s="10">
        <v>2</v>
      </c>
      <c r="K11" s="10">
        <v>1</v>
      </c>
      <c r="L11" s="10">
        <v>1</v>
      </c>
      <c r="M11" s="10">
        <v>2</v>
      </c>
      <c r="N11" s="10">
        <v>2</v>
      </c>
      <c r="O11" s="10">
        <v>1</v>
      </c>
      <c r="P11" s="10">
        <v>2</v>
      </c>
      <c r="Q11" s="10">
        <v>2</v>
      </c>
      <c r="R11" s="11">
        <v>2</v>
      </c>
    </row>
    <row r="12" spans="2:18" x14ac:dyDescent="0.2">
      <c r="B12" s="4" t="s">
        <v>118</v>
      </c>
      <c r="C12">
        <v>3.01</v>
      </c>
      <c r="D12" s="129" t="s">
        <v>143</v>
      </c>
      <c r="E12" s="130"/>
      <c r="H12" s="118" t="s">
        <v>144</v>
      </c>
      <c r="I12" s="119"/>
      <c r="J12" s="119"/>
      <c r="K12" s="119"/>
      <c r="L12" s="119"/>
      <c r="M12" s="119"/>
      <c r="N12" s="119"/>
      <c r="O12" s="119"/>
      <c r="P12" s="119"/>
      <c r="Q12" s="119"/>
      <c r="R12" s="122"/>
    </row>
    <row r="13" spans="2:18" x14ac:dyDescent="0.2">
      <c r="B13" s="4" t="s">
        <v>145</v>
      </c>
      <c r="C13">
        <v>3.02</v>
      </c>
      <c r="D13" s="131"/>
      <c r="E13" s="132"/>
      <c r="H13" s="4" t="s">
        <v>146</v>
      </c>
      <c r="I13" s="10">
        <v>2.0499999999999998</v>
      </c>
      <c r="J13" s="10" t="s">
        <v>22</v>
      </c>
      <c r="K13" s="10" t="s">
        <v>147</v>
      </c>
      <c r="L13" s="10" t="s">
        <v>148</v>
      </c>
      <c r="M13" s="119"/>
      <c r="N13" s="119"/>
      <c r="O13" s="119"/>
      <c r="P13" s="119"/>
      <c r="Q13" s="119"/>
      <c r="R13" s="122"/>
    </row>
    <row r="14" spans="2:18" x14ac:dyDescent="0.2">
      <c r="B14" s="4" t="s">
        <v>116</v>
      </c>
      <c r="C14">
        <v>3.03</v>
      </c>
      <c r="D14" s="131"/>
      <c r="E14" s="132"/>
      <c r="H14" s="120" t="s">
        <v>142</v>
      </c>
      <c r="I14" s="10">
        <v>3.01</v>
      </c>
      <c r="J14" s="10">
        <v>-1</v>
      </c>
      <c r="K14" s="10">
        <v>0</v>
      </c>
      <c r="L14" s="10">
        <v>-2</v>
      </c>
      <c r="M14" s="119"/>
      <c r="N14" s="119"/>
      <c r="O14" s="119"/>
      <c r="P14" s="119"/>
      <c r="Q14" s="119"/>
      <c r="R14" s="122"/>
    </row>
    <row r="15" spans="2:18" ht="16" thickBot="1" x14ac:dyDescent="0.25">
      <c r="B15" s="4" t="s">
        <v>145</v>
      </c>
      <c r="C15">
        <v>3.04</v>
      </c>
      <c r="D15" s="131"/>
      <c r="E15" s="132"/>
      <c r="H15" s="121"/>
      <c r="I15" s="13" t="s">
        <v>149</v>
      </c>
      <c r="J15" s="13">
        <v>0</v>
      </c>
      <c r="K15" s="13">
        <v>0</v>
      </c>
      <c r="L15" s="13">
        <v>0</v>
      </c>
      <c r="M15" s="123"/>
      <c r="N15" s="123"/>
      <c r="O15" s="123"/>
      <c r="P15" s="123"/>
      <c r="Q15" s="123"/>
      <c r="R15" s="124"/>
    </row>
    <row r="16" spans="2:18" x14ac:dyDescent="0.2">
      <c r="B16" s="4" t="s">
        <v>118</v>
      </c>
      <c r="C16">
        <v>3.05</v>
      </c>
      <c r="D16" s="133"/>
      <c r="E16" s="134"/>
    </row>
    <row r="17" spans="2:11" x14ac:dyDescent="0.2">
      <c r="B17" s="4" t="s">
        <v>150</v>
      </c>
      <c r="C17">
        <v>4.01</v>
      </c>
      <c r="D17">
        <v>0</v>
      </c>
      <c r="E17" s="5">
        <v>1</v>
      </c>
    </row>
    <row r="18" spans="2:11" ht="16" thickBot="1" x14ac:dyDescent="0.25">
      <c r="B18" s="4" t="s">
        <v>118</v>
      </c>
      <c r="C18">
        <v>4.0199999999999996</v>
      </c>
      <c r="D18">
        <v>0</v>
      </c>
      <c r="E18" s="5">
        <v>1</v>
      </c>
    </row>
    <row r="19" spans="2:11" x14ac:dyDescent="0.2">
      <c r="B19" s="4" t="s">
        <v>118</v>
      </c>
      <c r="C19">
        <v>4.03</v>
      </c>
      <c r="D19">
        <v>0</v>
      </c>
      <c r="E19" s="5">
        <v>1</v>
      </c>
      <c r="H19" s="115" t="s">
        <v>151</v>
      </c>
      <c r="I19" s="116"/>
      <c r="J19" s="116"/>
      <c r="K19" s="117"/>
    </row>
    <row r="20" spans="2:11" x14ac:dyDescent="0.2">
      <c r="B20" s="4" t="s">
        <v>116</v>
      </c>
      <c r="C20">
        <v>4.04</v>
      </c>
      <c r="D20">
        <v>-1</v>
      </c>
      <c r="E20" s="5">
        <v>1</v>
      </c>
      <c r="H20" s="4" t="s">
        <v>152</v>
      </c>
      <c r="I20" s="12">
        <v>1</v>
      </c>
      <c r="J20" s="12">
        <v>2</v>
      </c>
      <c r="K20" s="9">
        <v>4</v>
      </c>
    </row>
    <row r="21" spans="2:11" ht="16" thickBot="1" x14ac:dyDescent="0.25">
      <c r="B21" s="4" t="s">
        <v>118</v>
      </c>
      <c r="C21">
        <v>4.05</v>
      </c>
      <c r="D21">
        <v>0</v>
      </c>
      <c r="E21" s="5">
        <v>1</v>
      </c>
      <c r="H21" s="6" t="s">
        <v>6</v>
      </c>
      <c r="I21" s="14">
        <v>1</v>
      </c>
      <c r="J21" s="14">
        <v>0</v>
      </c>
      <c r="K21" s="15">
        <v>-1</v>
      </c>
    </row>
    <row r="22" spans="2:11" x14ac:dyDescent="0.2">
      <c r="B22" s="4" t="s">
        <v>118</v>
      </c>
      <c r="C22">
        <v>4.0599999999999996</v>
      </c>
      <c r="D22">
        <v>0</v>
      </c>
      <c r="E22" s="5">
        <v>1</v>
      </c>
    </row>
    <row r="23" spans="2:11" x14ac:dyDescent="0.2">
      <c r="B23" s="4" t="s">
        <v>118</v>
      </c>
      <c r="C23">
        <v>4.07</v>
      </c>
      <c r="D23">
        <v>0</v>
      </c>
      <c r="E23" s="5">
        <v>1</v>
      </c>
    </row>
    <row r="24" spans="2:11" ht="16" thickBot="1" x14ac:dyDescent="0.25">
      <c r="B24" s="4" t="s">
        <v>145</v>
      </c>
      <c r="C24">
        <v>4.08</v>
      </c>
      <c r="D24">
        <v>0</v>
      </c>
      <c r="E24" s="5">
        <v>1</v>
      </c>
    </row>
    <row r="25" spans="2:11" x14ac:dyDescent="0.2">
      <c r="B25" s="4" t="s">
        <v>145</v>
      </c>
      <c r="C25">
        <v>4.09</v>
      </c>
      <c r="D25">
        <v>0</v>
      </c>
      <c r="E25" s="5">
        <v>1</v>
      </c>
      <c r="H25" s="142" t="s">
        <v>153</v>
      </c>
      <c r="I25" s="143"/>
      <c r="J25" s="143"/>
      <c r="K25" s="144"/>
    </row>
    <row r="26" spans="2:11" x14ac:dyDescent="0.2">
      <c r="B26" s="4" t="s">
        <v>145</v>
      </c>
      <c r="C26">
        <v>4.0999999999999996</v>
      </c>
      <c r="D26">
        <v>0</v>
      </c>
      <c r="E26" s="5">
        <v>1</v>
      </c>
      <c r="H26" s="95" t="s">
        <v>154</v>
      </c>
      <c r="I26" s="145" t="str">
        <f>IF(OR('WRA Worksheet'!C65="?",'WRA Worksheet'!C66="?",'WRA Worksheet'!C67="?",'WRA Worksheet'!C67="no"),"eval.",IF(AND('WRA Worksheet'!C65="yes",'WRA Worksheet'!C66="yes",'WRA Worksheet'!C67="yes"),"reject",IF(OR('WRA Worksheet'!C65="no",'WRA Worksheet'!C66="no"),"accept","")))</f>
        <v/>
      </c>
      <c r="J26" s="145"/>
      <c r="K26" s="146"/>
    </row>
    <row r="27" spans="2:11" ht="16" thickBot="1" x14ac:dyDescent="0.25">
      <c r="B27" s="4" t="s">
        <v>145</v>
      </c>
      <c r="C27">
        <v>4.1100000000000003</v>
      </c>
      <c r="D27">
        <v>0</v>
      </c>
      <c r="E27" s="5">
        <v>1</v>
      </c>
      <c r="H27" s="96" t="s">
        <v>155</v>
      </c>
      <c r="I27" s="147" t="str">
        <f>IF('WRA Worksheet'!C68="no","accept",IF(AND('WRA Worksheet'!C68="yes",OR('WRA Worksheet'!C69="yes",'WRA Worksheet'!C70="yes")),"reject",IF(OR('WRA Worksheet'!C68="?",'WRA Worksheet'!C69="?",'WRA Worksheet'!C70="?",'WRA Worksheet'!C69="no",'WRA Worksheet'!C70="no"),"eval.","")))</f>
        <v/>
      </c>
      <c r="J27" s="147"/>
      <c r="K27" s="148"/>
    </row>
    <row r="28" spans="2:11" x14ac:dyDescent="0.2">
      <c r="B28" s="4" t="s">
        <v>118</v>
      </c>
      <c r="C28">
        <v>4.12</v>
      </c>
      <c r="D28">
        <v>0</v>
      </c>
      <c r="E28" s="5">
        <v>1</v>
      </c>
    </row>
    <row r="29" spans="2:11" x14ac:dyDescent="0.2">
      <c r="B29" s="4" t="s">
        <v>156</v>
      </c>
      <c r="C29">
        <v>5.01</v>
      </c>
      <c r="D29">
        <v>0</v>
      </c>
      <c r="E29" s="5">
        <v>5</v>
      </c>
    </row>
    <row r="30" spans="2:11" x14ac:dyDescent="0.2">
      <c r="B30" s="4" t="s">
        <v>118</v>
      </c>
      <c r="C30">
        <v>5.0199999999999996</v>
      </c>
      <c r="D30">
        <v>0</v>
      </c>
      <c r="E30" s="5">
        <v>1</v>
      </c>
    </row>
    <row r="31" spans="2:11" x14ac:dyDescent="0.2">
      <c r="B31" s="4" t="s">
        <v>145</v>
      </c>
      <c r="C31">
        <v>5.03</v>
      </c>
      <c r="D31">
        <v>0</v>
      </c>
      <c r="E31" s="5">
        <v>1</v>
      </c>
    </row>
    <row r="32" spans="2:11" x14ac:dyDescent="0.2">
      <c r="B32" s="4" t="s">
        <v>118</v>
      </c>
      <c r="C32">
        <v>5.04</v>
      </c>
      <c r="D32">
        <v>0</v>
      </c>
      <c r="E32" s="5">
        <v>1</v>
      </c>
    </row>
    <row r="33" spans="2:5" x14ac:dyDescent="0.2">
      <c r="B33" s="4" t="s">
        <v>118</v>
      </c>
      <c r="C33">
        <v>6.01</v>
      </c>
      <c r="D33">
        <v>0</v>
      </c>
      <c r="E33" s="5">
        <v>1</v>
      </c>
    </row>
    <row r="34" spans="2:5" x14ac:dyDescent="0.2">
      <c r="B34" s="4" t="s">
        <v>118</v>
      </c>
      <c r="C34">
        <v>6.02</v>
      </c>
      <c r="D34">
        <v>-1</v>
      </c>
      <c r="E34" s="5">
        <v>1</v>
      </c>
    </row>
    <row r="35" spans="2:5" x14ac:dyDescent="0.2">
      <c r="B35" s="4" t="s">
        <v>116</v>
      </c>
      <c r="C35">
        <v>6.03</v>
      </c>
      <c r="D35">
        <v>-1</v>
      </c>
      <c r="E35" s="5">
        <v>1</v>
      </c>
    </row>
    <row r="36" spans="2:5" x14ac:dyDescent="0.2">
      <c r="B36" s="4" t="s">
        <v>118</v>
      </c>
      <c r="C36">
        <v>6.04</v>
      </c>
      <c r="D36">
        <v>-1</v>
      </c>
      <c r="E36" s="5">
        <v>1</v>
      </c>
    </row>
    <row r="37" spans="2:5" x14ac:dyDescent="0.2">
      <c r="B37" s="4" t="s">
        <v>118</v>
      </c>
      <c r="C37">
        <v>6.05</v>
      </c>
      <c r="D37">
        <v>0</v>
      </c>
      <c r="E37" s="5">
        <v>-1</v>
      </c>
    </row>
    <row r="38" spans="2:5" x14ac:dyDescent="0.2">
      <c r="B38" s="4" t="s">
        <v>116</v>
      </c>
      <c r="C38">
        <v>6.06</v>
      </c>
      <c r="D38">
        <v>-1</v>
      </c>
      <c r="E38" s="5">
        <v>1</v>
      </c>
    </row>
    <row r="39" spans="2:5" x14ac:dyDescent="0.2">
      <c r="B39" s="4" t="s">
        <v>118</v>
      </c>
      <c r="C39">
        <v>6.07</v>
      </c>
      <c r="D39" s="135" t="s">
        <v>157</v>
      </c>
      <c r="E39" s="136"/>
    </row>
    <row r="40" spans="2:5" x14ac:dyDescent="0.2">
      <c r="B40" s="4" t="s">
        <v>116</v>
      </c>
      <c r="C40">
        <v>7.01</v>
      </c>
      <c r="D40">
        <v>-1</v>
      </c>
      <c r="E40" s="5">
        <v>1</v>
      </c>
    </row>
    <row r="41" spans="2:5" x14ac:dyDescent="0.2">
      <c r="B41" s="4" t="s">
        <v>118</v>
      </c>
      <c r="C41">
        <v>7.02</v>
      </c>
      <c r="D41">
        <v>-1</v>
      </c>
      <c r="E41" s="5">
        <v>1</v>
      </c>
    </row>
    <row r="42" spans="2:5" x14ac:dyDescent="0.2">
      <c r="B42" s="4" t="s">
        <v>116</v>
      </c>
      <c r="C42">
        <v>7.03</v>
      </c>
      <c r="D42">
        <v>-1</v>
      </c>
      <c r="E42" s="5">
        <v>1</v>
      </c>
    </row>
    <row r="43" spans="2:5" x14ac:dyDescent="0.2">
      <c r="B43" s="4" t="s">
        <v>118</v>
      </c>
      <c r="C43">
        <v>7.04</v>
      </c>
      <c r="D43">
        <v>-1</v>
      </c>
      <c r="E43" s="5">
        <v>1</v>
      </c>
    </row>
    <row r="44" spans="2:5" x14ac:dyDescent="0.2">
      <c r="B44" s="4" t="s">
        <v>145</v>
      </c>
      <c r="C44">
        <v>7.05</v>
      </c>
      <c r="D44">
        <v>-1</v>
      </c>
      <c r="E44" s="5">
        <v>1</v>
      </c>
    </row>
    <row r="45" spans="2:5" x14ac:dyDescent="0.2">
      <c r="B45" s="4" t="s">
        <v>145</v>
      </c>
      <c r="C45">
        <v>7.06</v>
      </c>
      <c r="D45">
        <v>-1</v>
      </c>
      <c r="E45" s="5">
        <v>1</v>
      </c>
    </row>
    <row r="46" spans="2:5" x14ac:dyDescent="0.2">
      <c r="B46" s="4" t="s">
        <v>118</v>
      </c>
      <c r="C46">
        <v>7.07</v>
      </c>
      <c r="D46">
        <v>-1</v>
      </c>
      <c r="E46" s="5">
        <v>1</v>
      </c>
    </row>
    <row r="47" spans="2:5" x14ac:dyDescent="0.2">
      <c r="B47" s="4" t="s">
        <v>118</v>
      </c>
      <c r="C47">
        <v>7.08</v>
      </c>
      <c r="D47">
        <v>-1</v>
      </c>
      <c r="E47" s="5">
        <v>1</v>
      </c>
    </row>
    <row r="48" spans="2:5" x14ac:dyDescent="0.2">
      <c r="B48" s="4" t="s">
        <v>118</v>
      </c>
      <c r="C48">
        <v>8.01</v>
      </c>
      <c r="D48">
        <v>-1</v>
      </c>
      <c r="E48" s="5">
        <v>1</v>
      </c>
    </row>
    <row r="49" spans="2:5" x14ac:dyDescent="0.2">
      <c r="B49" s="4" t="s">
        <v>118</v>
      </c>
      <c r="C49">
        <v>8.02</v>
      </c>
      <c r="D49">
        <v>-1</v>
      </c>
      <c r="E49" s="5">
        <v>1</v>
      </c>
    </row>
    <row r="50" spans="2:5" x14ac:dyDescent="0.2">
      <c r="B50" s="4" t="s">
        <v>116</v>
      </c>
      <c r="C50">
        <v>8.0299999999999994</v>
      </c>
      <c r="D50">
        <v>1</v>
      </c>
      <c r="E50" s="5">
        <v>-1</v>
      </c>
    </row>
    <row r="51" spans="2:5" x14ac:dyDescent="0.2">
      <c r="B51" s="4" t="s">
        <v>116</v>
      </c>
      <c r="C51">
        <v>8.0399999999999991</v>
      </c>
      <c r="D51">
        <v>-1</v>
      </c>
      <c r="E51" s="5">
        <v>1</v>
      </c>
    </row>
    <row r="52" spans="2:5" x14ac:dyDescent="0.2">
      <c r="B52" s="4" t="s">
        <v>118</v>
      </c>
      <c r="C52">
        <v>8.0500000000000007</v>
      </c>
      <c r="D52">
        <v>1</v>
      </c>
      <c r="E52" s="5">
        <v>-1</v>
      </c>
    </row>
    <row r="53" spans="2:5" x14ac:dyDescent="0.2">
      <c r="B53" s="4"/>
      <c r="E53" s="5"/>
    </row>
    <row r="54" spans="2:5" ht="16" thickBot="1" x14ac:dyDescent="0.25">
      <c r="B54" s="6"/>
      <c r="C54" s="7"/>
      <c r="D54" s="7"/>
      <c r="E54" s="8"/>
    </row>
  </sheetData>
  <sheetProtection algorithmName="SHA-512" hashValue="0mtPXeV4RFX+M/sGdOGKeuK5NWlJbk/75EF/Z/DHrnEM9OlRwDreGoshUwzHDRLvA3A9Y2G+zbNh26ykXbCpNg==" saltValue="1/xWeOpxhY5vxCpyg9dG1A==" spinCount="100000" sheet="1" objects="1" scenarios="1"/>
  <mergeCells count="15">
    <mergeCell ref="D7:E8"/>
    <mergeCell ref="D12:E16"/>
    <mergeCell ref="D39:E39"/>
    <mergeCell ref="H3:R3"/>
    <mergeCell ref="H4:Q4"/>
    <mergeCell ref="H5:H6"/>
    <mergeCell ref="H7:H11"/>
    <mergeCell ref="H25:K25"/>
    <mergeCell ref="I26:K26"/>
    <mergeCell ref="I27:K27"/>
    <mergeCell ref="H2:R2"/>
    <mergeCell ref="H12:L12"/>
    <mergeCell ref="H14:H15"/>
    <mergeCell ref="M12:R15"/>
    <mergeCell ref="H19:K19"/>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19724D-15DB-4E0F-87F1-EE2DC5DF0787}">
  <dimension ref="A1:D61"/>
  <sheetViews>
    <sheetView workbookViewId="0">
      <selection activeCell="G1" sqref="G1"/>
    </sheetView>
  </sheetViews>
  <sheetFormatPr baseColWidth="10" defaultColWidth="8.83203125" defaultRowHeight="15" x14ac:dyDescent="0.2"/>
  <cols>
    <col min="1" max="1" width="7.1640625" customWidth="1"/>
    <col min="2" max="2" width="64.5" customWidth="1"/>
  </cols>
  <sheetData>
    <row r="1" spans="1:4" ht="109.5" customHeight="1" x14ac:dyDescent="0.2">
      <c r="A1" s="152" t="str">
        <f>'WRA Worksheet'!F1</f>
        <v>Assessment date: 07 Oct 25 Prepared by Cameron Deelstra</v>
      </c>
      <c r="B1" s="153"/>
      <c r="C1" s="153"/>
      <c r="D1" s="98" t="s">
        <v>158</v>
      </c>
    </row>
    <row r="2" spans="1:4" ht="19" x14ac:dyDescent="0.2">
      <c r="A2" s="149" t="s">
        <v>159</v>
      </c>
      <c r="B2" s="150"/>
      <c r="C2" s="73" t="s">
        <v>5</v>
      </c>
      <c r="D2" s="73" t="s">
        <v>6</v>
      </c>
    </row>
    <row r="3" spans="1:4" ht="16" x14ac:dyDescent="0.2">
      <c r="A3" s="74">
        <v>1.01</v>
      </c>
      <c r="B3" s="75" t="s">
        <v>10</v>
      </c>
      <c r="C3" s="76" t="str">
        <f>'WRA Worksheet'!C3</f>
        <v>n</v>
      </c>
      <c r="D3" s="82">
        <f>'WRA Worksheet'!D3</f>
        <v>0</v>
      </c>
    </row>
    <row r="4" spans="1:4" ht="16" x14ac:dyDescent="0.2">
      <c r="A4" s="74">
        <v>1.02</v>
      </c>
      <c r="B4" s="75" t="s">
        <v>13</v>
      </c>
      <c r="C4" s="76">
        <f>'WRA Worksheet'!C4</f>
        <v>0</v>
      </c>
      <c r="D4" s="82" t="str">
        <f>'WRA Worksheet'!D4</f>
        <v xml:space="preserve"> </v>
      </c>
    </row>
    <row r="5" spans="1:4" ht="16" x14ac:dyDescent="0.2">
      <c r="A5" s="74">
        <v>1.03</v>
      </c>
      <c r="B5" s="75" t="s">
        <v>14</v>
      </c>
      <c r="C5" s="76">
        <f>'WRA Worksheet'!C5</f>
        <v>0</v>
      </c>
      <c r="D5" s="82" t="str">
        <f>'WRA Worksheet'!D5</f>
        <v xml:space="preserve"> </v>
      </c>
    </row>
    <row r="6" spans="1:4" ht="52" x14ac:dyDescent="0.2">
      <c r="A6" s="74">
        <v>2.0099999999999998</v>
      </c>
      <c r="B6" s="77" t="s">
        <v>160</v>
      </c>
      <c r="C6" s="76">
        <f>'WRA Worksheet'!C6</f>
        <v>3</v>
      </c>
      <c r="D6" s="83"/>
    </row>
    <row r="7" spans="1:4" ht="16" x14ac:dyDescent="0.2">
      <c r="A7" s="74">
        <v>2.02</v>
      </c>
      <c r="B7" s="75" t="s">
        <v>161</v>
      </c>
      <c r="C7" s="76">
        <f>'WRA Worksheet'!C7</f>
        <v>3</v>
      </c>
      <c r="D7" s="83"/>
    </row>
    <row r="8" spans="1:4" ht="16" x14ac:dyDescent="0.2">
      <c r="A8" s="74">
        <v>2.0299999999999998</v>
      </c>
      <c r="B8" s="75" t="s">
        <v>19</v>
      </c>
      <c r="C8" s="76" t="str">
        <f>'WRA Worksheet'!C8</f>
        <v>y</v>
      </c>
      <c r="D8" s="82">
        <f>'WRA Worksheet'!D8</f>
        <v>1</v>
      </c>
    </row>
    <row r="9" spans="1:4" ht="52" x14ac:dyDescent="0.2">
      <c r="A9" s="74">
        <v>2.04</v>
      </c>
      <c r="B9" s="78" t="s">
        <v>21</v>
      </c>
      <c r="C9" s="76" t="str">
        <f>'WRA Worksheet'!C9</f>
        <v>y</v>
      </c>
      <c r="D9" s="82">
        <f>'WRA Worksheet'!D9</f>
        <v>1</v>
      </c>
    </row>
    <row r="10" spans="1:4" ht="32" x14ac:dyDescent="0.2">
      <c r="A10" s="74">
        <v>2.0499999999999998</v>
      </c>
      <c r="B10" s="75" t="s">
        <v>23</v>
      </c>
      <c r="C10" s="79" t="str">
        <f>'WRA Worksheet'!C10</f>
        <v>y</v>
      </c>
      <c r="D10" s="83"/>
    </row>
    <row r="11" spans="1:4" ht="16" x14ac:dyDescent="0.2">
      <c r="A11" s="74">
        <v>3.01</v>
      </c>
      <c r="B11" s="75" t="s">
        <v>26</v>
      </c>
      <c r="C11" s="76" t="str">
        <f>'WRA Worksheet'!C11</f>
        <v>y</v>
      </c>
      <c r="D11" s="82">
        <f>'WRA Worksheet'!D11</f>
        <v>2</v>
      </c>
    </row>
    <row r="12" spans="1:4" ht="16" x14ac:dyDescent="0.2">
      <c r="A12" s="74">
        <v>3.02</v>
      </c>
      <c r="B12" s="75" t="s">
        <v>28</v>
      </c>
      <c r="C12" s="76" t="str">
        <f>'WRA Worksheet'!C12</f>
        <v>y</v>
      </c>
      <c r="D12" s="82">
        <f>'WRA Worksheet'!D12</f>
        <v>2</v>
      </c>
    </row>
    <row r="13" spans="1:4" ht="16" x14ac:dyDescent="0.2">
      <c r="A13" s="74">
        <v>3.03</v>
      </c>
      <c r="B13" s="75" t="s">
        <v>31</v>
      </c>
      <c r="C13" s="76" t="str">
        <f>'WRA Worksheet'!C13</f>
        <v>y</v>
      </c>
      <c r="D13" s="82">
        <f>'WRA Worksheet'!D13</f>
        <v>4</v>
      </c>
    </row>
    <row r="14" spans="1:4" ht="16" x14ac:dyDescent="0.2">
      <c r="A14" s="74">
        <v>3.04</v>
      </c>
      <c r="B14" s="75" t="s">
        <v>33</v>
      </c>
      <c r="C14" s="76" t="str">
        <f>'WRA Worksheet'!C14</f>
        <v>?</v>
      </c>
      <c r="D14" s="82" t="str">
        <f>'WRA Worksheet'!D14</f>
        <v/>
      </c>
    </row>
    <row r="15" spans="1:4" ht="16" x14ac:dyDescent="0.2">
      <c r="A15" s="74">
        <v>3.05</v>
      </c>
      <c r="B15" s="75" t="s">
        <v>35</v>
      </c>
      <c r="C15" s="76" t="str">
        <f>'WRA Worksheet'!C15</f>
        <v>?</v>
      </c>
      <c r="D15" s="82" t="str">
        <f>'WRA Worksheet'!D15</f>
        <v/>
      </c>
    </row>
    <row r="16" spans="1:4" ht="16" x14ac:dyDescent="0.2">
      <c r="A16" s="74">
        <v>4.01</v>
      </c>
      <c r="B16" s="75" t="s">
        <v>38</v>
      </c>
      <c r="C16" s="76" t="str">
        <f>'WRA Worksheet'!C16</f>
        <v>n</v>
      </c>
      <c r="D16" s="82">
        <f>'WRA Worksheet'!D16</f>
        <v>0</v>
      </c>
    </row>
    <row r="17" spans="1:4" ht="16" x14ac:dyDescent="0.2">
      <c r="A17" s="74">
        <v>4.0199999999999996</v>
      </c>
      <c r="B17" s="75" t="s">
        <v>39</v>
      </c>
      <c r="C17" s="76" t="str">
        <f>'WRA Worksheet'!C17</f>
        <v>n</v>
      </c>
      <c r="D17" s="82">
        <f>'WRA Worksheet'!D17</f>
        <v>0</v>
      </c>
    </row>
    <row r="18" spans="1:4" ht="16" x14ac:dyDescent="0.2">
      <c r="A18" s="74">
        <v>4.03</v>
      </c>
      <c r="B18" s="75" t="s">
        <v>40</v>
      </c>
      <c r="C18" s="76" t="str">
        <f>'WRA Worksheet'!C18</f>
        <v>n</v>
      </c>
      <c r="D18" s="82">
        <f>'WRA Worksheet'!D18</f>
        <v>0</v>
      </c>
    </row>
    <row r="19" spans="1:4" ht="16" x14ac:dyDescent="0.2">
      <c r="A19" s="74">
        <v>4.04</v>
      </c>
      <c r="B19" s="75" t="s">
        <v>41</v>
      </c>
      <c r="C19" s="76" t="str">
        <f>'WRA Worksheet'!C19</f>
        <v>?</v>
      </c>
      <c r="D19" s="82" t="str">
        <f>'WRA Worksheet'!D19</f>
        <v xml:space="preserve"> </v>
      </c>
    </row>
    <row r="20" spans="1:4" ht="16" x14ac:dyDescent="0.2">
      <c r="A20" s="74">
        <v>4.05</v>
      </c>
      <c r="B20" s="75" t="s">
        <v>44</v>
      </c>
      <c r="C20" s="76" t="str">
        <f>'WRA Worksheet'!C20</f>
        <v>?</v>
      </c>
      <c r="D20" s="82" t="str">
        <f>'WRA Worksheet'!D20</f>
        <v xml:space="preserve"> </v>
      </c>
    </row>
    <row r="21" spans="1:4" ht="16" x14ac:dyDescent="0.2">
      <c r="A21" s="74">
        <v>4.0599999999999996</v>
      </c>
      <c r="B21" s="75" t="s">
        <v>45</v>
      </c>
      <c r="C21" s="76" t="str">
        <f>'WRA Worksheet'!C21</f>
        <v>n</v>
      </c>
      <c r="D21" s="82">
        <f>'WRA Worksheet'!D21</f>
        <v>0</v>
      </c>
    </row>
    <row r="22" spans="1:4" ht="16" x14ac:dyDescent="0.2">
      <c r="A22" s="74">
        <v>4.07</v>
      </c>
      <c r="B22" s="75" t="s">
        <v>48</v>
      </c>
      <c r="C22" s="76" t="str">
        <f>'WRA Worksheet'!C22</f>
        <v>y</v>
      </c>
      <c r="D22" s="82">
        <f>'WRA Worksheet'!D22</f>
        <v>1</v>
      </c>
    </row>
    <row r="23" spans="1:4" ht="16" x14ac:dyDescent="0.2">
      <c r="A23" s="74">
        <v>4.08</v>
      </c>
      <c r="B23" s="75" t="s">
        <v>51</v>
      </c>
      <c r="C23" s="76" t="str">
        <f>'WRA Worksheet'!C23</f>
        <v>?</v>
      </c>
      <c r="D23" s="82" t="str">
        <f>'WRA Worksheet'!D23</f>
        <v xml:space="preserve"> </v>
      </c>
    </row>
    <row r="24" spans="1:4" ht="16" x14ac:dyDescent="0.2">
      <c r="A24" s="74">
        <v>4.09</v>
      </c>
      <c r="B24" s="75" t="s">
        <v>53</v>
      </c>
      <c r="C24" s="76" t="str">
        <f>'WRA Worksheet'!C24</f>
        <v>y</v>
      </c>
      <c r="D24" s="82">
        <f>'WRA Worksheet'!D24</f>
        <v>1</v>
      </c>
    </row>
    <row r="25" spans="1:4" ht="32" x14ac:dyDescent="0.2">
      <c r="A25" s="74">
        <v>4.0999999999999996</v>
      </c>
      <c r="B25" s="80" t="s">
        <v>56</v>
      </c>
      <c r="C25" s="76" t="str">
        <f>'WRA Worksheet'!C25</f>
        <v>y</v>
      </c>
      <c r="D25" s="82">
        <f>'WRA Worksheet'!D25</f>
        <v>1</v>
      </c>
    </row>
    <row r="26" spans="1:4" ht="16" x14ac:dyDescent="0.2">
      <c r="A26" s="74">
        <v>4.1100000000000003</v>
      </c>
      <c r="B26" s="75" t="s">
        <v>59</v>
      </c>
      <c r="C26" s="76" t="str">
        <f>'WRA Worksheet'!C26</f>
        <v>n</v>
      </c>
      <c r="D26" s="82">
        <f>'WRA Worksheet'!D26</f>
        <v>0</v>
      </c>
    </row>
    <row r="27" spans="1:4" ht="16" x14ac:dyDescent="0.2">
      <c r="A27" s="74">
        <v>4.12</v>
      </c>
      <c r="B27" s="75" t="s">
        <v>60</v>
      </c>
      <c r="C27" s="76" t="str">
        <f>'WRA Worksheet'!C27</f>
        <v>y</v>
      </c>
      <c r="D27" s="82">
        <f>'WRA Worksheet'!D27</f>
        <v>1</v>
      </c>
    </row>
    <row r="28" spans="1:4" ht="16" x14ac:dyDescent="0.2">
      <c r="A28" s="74">
        <v>5.01</v>
      </c>
      <c r="B28" s="75" t="s">
        <v>63</v>
      </c>
      <c r="C28" s="76" t="str">
        <f>'WRA Worksheet'!C28</f>
        <v>n</v>
      </c>
      <c r="D28" s="82">
        <f>'WRA Worksheet'!D28</f>
        <v>0</v>
      </c>
    </row>
    <row r="29" spans="1:4" ht="16" x14ac:dyDescent="0.2">
      <c r="A29" s="74">
        <v>5.0199999999999996</v>
      </c>
      <c r="B29" s="75" t="s">
        <v>65</v>
      </c>
      <c r="C29" s="76" t="str">
        <f>'WRA Worksheet'!C29</f>
        <v>y</v>
      </c>
      <c r="D29" s="82">
        <f>'WRA Worksheet'!D29</f>
        <v>1</v>
      </c>
    </row>
    <row r="30" spans="1:4" ht="16" x14ac:dyDescent="0.2">
      <c r="A30" s="74">
        <v>5.03</v>
      </c>
      <c r="B30" s="75" t="s">
        <v>68</v>
      </c>
      <c r="C30" s="76" t="str">
        <f>'WRA Worksheet'!C30</f>
        <v>n</v>
      </c>
      <c r="D30" s="82">
        <f>'WRA Worksheet'!D30</f>
        <v>0</v>
      </c>
    </row>
    <row r="31" spans="1:4" ht="16" x14ac:dyDescent="0.2">
      <c r="A31" s="74">
        <v>5.04</v>
      </c>
      <c r="B31" s="75" t="s">
        <v>69</v>
      </c>
      <c r="C31" s="76" t="str">
        <f>'WRA Worksheet'!C31</f>
        <v>n</v>
      </c>
      <c r="D31" s="82">
        <f>'WRA Worksheet'!D31</f>
        <v>0</v>
      </c>
    </row>
    <row r="32" spans="1:4" ht="16" x14ac:dyDescent="0.2">
      <c r="A32" s="74">
        <v>6.01</v>
      </c>
      <c r="B32" s="75" t="s">
        <v>70</v>
      </c>
      <c r="C32" s="76" t="str">
        <f>'WRA Worksheet'!C32</f>
        <v>n</v>
      </c>
      <c r="D32" s="82">
        <f>'WRA Worksheet'!D32</f>
        <v>0</v>
      </c>
    </row>
    <row r="33" spans="1:4" ht="16" x14ac:dyDescent="0.2">
      <c r="A33" s="74">
        <v>6.02</v>
      </c>
      <c r="B33" s="75" t="s">
        <v>73</v>
      </c>
      <c r="C33" s="76" t="str">
        <f>'WRA Worksheet'!C33</f>
        <v>y</v>
      </c>
      <c r="D33" s="82">
        <f>'WRA Worksheet'!D33</f>
        <v>1</v>
      </c>
    </row>
    <row r="34" spans="1:4" ht="16" x14ac:dyDescent="0.2">
      <c r="A34" s="74">
        <v>6.03</v>
      </c>
      <c r="B34" s="75" t="s">
        <v>76</v>
      </c>
      <c r="C34" s="76" t="str">
        <f>'WRA Worksheet'!C34</f>
        <v>n</v>
      </c>
      <c r="D34" s="82">
        <f>'WRA Worksheet'!D34</f>
        <v>-1</v>
      </c>
    </row>
    <row r="35" spans="1:4" ht="16" x14ac:dyDescent="0.2">
      <c r="A35" s="74">
        <v>6.04</v>
      </c>
      <c r="B35" s="75" t="s">
        <v>77</v>
      </c>
      <c r="C35" s="76" t="str">
        <f>'WRA Worksheet'!C35</f>
        <v>y</v>
      </c>
      <c r="D35" s="82">
        <f>'WRA Worksheet'!D35</f>
        <v>1</v>
      </c>
    </row>
    <row r="36" spans="1:4" ht="16" x14ac:dyDescent="0.2">
      <c r="A36" s="74">
        <v>6.05</v>
      </c>
      <c r="B36" s="75" t="s">
        <v>80</v>
      </c>
      <c r="C36" s="76" t="str">
        <f>'WRA Worksheet'!C36</f>
        <v>n</v>
      </c>
      <c r="D36" s="82">
        <f>'WRA Worksheet'!D36</f>
        <v>0</v>
      </c>
    </row>
    <row r="37" spans="1:4" ht="16" x14ac:dyDescent="0.2">
      <c r="A37" s="74">
        <v>6.06</v>
      </c>
      <c r="B37" s="75" t="s">
        <v>83</v>
      </c>
      <c r="C37" s="76" t="str">
        <f>'WRA Worksheet'!C37</f>
        <v>y</v>
      </c>
      <c r="D37" s="82">
        <f>'WRA Worksheet'!D37</f>
        <v>1</v>
      </c>
    </row>
    <row r="38" spans="1:4" ht="16" x14ac:dyDescent="0.2">
      <c r="A38" s="74">
        <v>6.07</v>
      </c>
      <c r="B38" s="75" t="s">
        <v>86</v>
      </c>
      <c r="C38" s="81" t="str">
        <f>'WRA Worksheet'!C38</f>
        <v>?</v>
      </c>
      <c r="D38" s="82" t="str">
        <f>'WRA Worksheet'!D38</f>
        <v xml:space="preserve"> </v>
      </c>
    </row>
    <row r="39" spans="1:4" ht="32" x14ac:dyDescent="0.2">
      <c r="A39" s="74">
        <v>7.01</v>
      </c>
      <c r="B39" s="75" t="s">
        <v>88</v>
      </c>
      <c r="C39" s="76" t="str">
        <f>'WRA Worksheet'!C39</f>
        <v>y</v>
      </c>
      <c r="D39" s="82">
        <f>'WRA Worksheet'!D39</f>
        <v>1</v>
      </c>
    </row>
    <row r="40" spans="1:4" ht="16" x14ac:dyDescent="0.2">
      <c r="A40" s="74">
        <v>7.02</v>
      </c>
      <c r="B40" s="75" t="s">
        <v>91</v>
      </c>
      <c r="C40" s="76" t="str">
        <f>'WRA Worksheet'!C40</f>
        <v>y</v>
      </c>
      <c r="D40" s="82">
        <f>'WRA Worksheet'!D40</f>
        <v>1</v>
      </c>
    </row>
    <row r="41" spans="1:4" ht="16" x14ac:dyDescent="0.2">
      <c r="A41" s="74">
        <v>7.03</v>
      </c>
      <c r="B41" s="75" t="s">
        <v>94</v>
      </c>
      <c r="C41" s="76" t="str">
        <f>'WRA Worksheet'!C41</f>
        <v>n</v>
      </c>
      <c r="D41" s="82">
        <f>'WRA Worksheet'!D41</f>
        <v>-1</v>
      </c>
    </row>
    <row r="42" spans="1:4" ht="16" x14ac:dyDescent="0.2">
      <c r="A42" s="74">
        <v>7.04</v>
      </c>
      <c r="B42" s="75" t="s">
        <v>95</v>
      </c>
      <c r="C42" s="76" t="str">
        <f>'WRA Worksheet'!C42</f>
        <v>y</v>
      </c>
      <c r="D42" s="82">
        <f>'WRA Worksheet'!D42</f>
        <v>1</v>
      </c>
    </row>
    <row r="43" spans="1:4" ht="16" x14ac:dyDescent="0.2">
      <c r="A43" s="74">
        <v>7.05</v>
      </c>
      <c r="B43" s="75" t="s">
        <v>98</v>
      </c>
      <c r="C43" s="76" t="str">
        <f>'WRA Worksheet'!C43</f>
        <v>n</v>
      </c>
      <c r="D43" s="82">
        <f>'WRA Worksheet'!D43</f>
        <v>-1</v>
      </c>
    </row>
    <row r="44" spans="1:4" ht="16" x14ac:dyDescent="0.2">
      <c r="A44" s="74">
        <v>7.06</v>
      </c>
      <c r="B44" s="75" t="s">
        <v>99</v>
      </c>
      <c r="C44" s="76" t="str">
        <f>'WRA Worksheet'!C44</f>
        <v>n</v>
      </c>
      <c r="D44" s="82">
        <f>'WRA Worksheet'!D44</f>
        <v>-1</v>
      </c>
    </row>
    <row r="45" spans="1:4" ht="16" x14ac:dyDescent="0.2">
      <c r="A45" s="74">
        <v>7.07</v>
      </c>
      <c r="B45" s="75" t="s">
        <v>100</v>
      </c>
      <c r="C45" s="76" t="str">
        <f>'WRA Worksheet'!C45</f>
        <v>n</v>
      </c>
      <c r="D45" s="82">
        <f>'WRA Worksheet'!D45</f>
        <v>-1</v>
      </c>
    </row>
    <row r="46" spans="1:4" ht="16" x14ac:dyDescent="0.2">
      <c r="A46" s="74">
        <v>7.08</v>
      </c>
      <c r="B46" s="75" t="s">
        <v>101</v>
      </c>
      <c r="C46" s="76" t="str">
        <f>'WRA Worksheet'!C46</f>
        <v>n</v>
      </c>
      <c r="D46" s="82">
        <f>'WRA Worksheet'!D46</f>
        <v>-1</v>
      </c>
    </row>
    <row r="47" spans="1:4" ht="16" x14ac:dyDescent="0.2">
      <c r="A47" s="74">
        <v>8.01</v>
      </c>
      <c r="B47" s="75" t="s">
        <v>102</v>
      </c>
      <c r="C47" s="76" t="str">
        <f>'WRA Worksheet'!C47</f>
        <v>y</v>
      </c>
      <c r="D47" s="82">
        <f>'WRA Worksheet'!D47</f>
        <v>1</v>
      </c>
    </row>
    <row r="48" spans="1:4" ht="16" x14ac:dyDescent="0.2">
      <c r="A48" s="74">
        <v>8.02</v>
      </c>
      <c r="B48" s="75" t="s">
        <v>105</v>
      </c>
      <c r="C48" s="76" t="str">
        <f>'WRA Worksheet'!C48</f>
        <v>n</v>
      </c>
      <c r="D48" s="82">
        <f>'WRA Worksheet'!D48</f>
        <v>-1</v>
      </c>
    </row>
    <row r="49" spans="1:4" ht="16" x14ac:dyDescent="0.2">
      <c r="A49" s="74">
        <v>8.0299999999999994</v>
      </c>
      <c r="B49" s="75" t="s">
        <v>106</v>
      </c>
      <c r="C49" s="76" t="str">
        <f>'WRA Worksheet'!C49</f>
        <v>n</v>
      </c>
      <c r="D49" s="82">
        <f>'WRA Worksheet'!D49</f>
        <v>1</v>
      </c>
    </row>
    <row r="50" spans="1:4" ht="16" x14ac:dyDescent="0.2">
      <c r="A50" s="74">
        <v>8.0399999999999991</v>
      </c>
      <c r="B50" s="75" t="s">
        <v>109</v>
      </c>
      <c r="C50" s="76" t="str">
        <f>'WRA Worksheet'!C50</f>
        <v>n</v>
      </c>
      <c r="D50" s="82">
        <f>'WRA Worksheet'!D50</f>
        <v>-1</v>
      </c>
    </row>
    <row r="51" spans="1:4" ht="16" x14ac:dyDescent="0.2">
      <c r="A51" s="74">
        <v>8.0500000000000007</v>
      </c>
      <c r="B51" s="67" t="s">
        <v>110</v>
      </c>
      <c r="C51" s="76" t="str">
        <f>'WRA Worksheet'!C51</f>
        <v>n</v>
      </c>
      <c r="D51" s="82">
        <f>'WRA Worksheet'!D51</f>
        <v>1</v>
      </c>
    </row>
    <row r="52" spans="1:4" ht="16" x14ac:dyDescent="0.2">
      <c r="A52" s="31"/>
      <c r="B52" s="32" t="s">
        <v>111</v>
      </c>
      <c r="C52" s="151">
        <f>'WRA Worksheet'!D53</f>
        <v>16</v>
      </c>
      <c r="D52" s="151"/>
    </row>
    <row r="53" spans="1:4" ht="16" x14ac:dyDescent="0.2">
      <c r="A53" s="33"/>
      <c r="B53" s="34" t="s">
        <v>162</v>
      </c>
      <c r="C53" s="151" t="str" cm="1">
        <f t="array" ref="C53">IF(OR('WRA Worksheet'!C71:D71="yes", 'WRA Worksheet'!C72:D72="yes", 'WRA Worksheet'!C73:D73="yes"),"yes","no")</f>
        <v>no</v>
      </c>
      <c r="D53" s="151"/>
    </row>
    <row r="54" spans="1:4" ht="16" x14ac:dyDescent="0.2">
      <c r="A54" s="33"/>
      <c r="B54" s="34" t="s">
        <v>163</v>
      </c>
      <c r="C54" s="151" t="str">
        <f>IF(C53="yes", 'WRA Worksheet'!C74, 'WRA Worksheet'!D54)</f>
        <v>reject</v>
      </c>
      <c r="D54" s="151"/>
    </row>
    <row r="55" spans="1:4" ht="16" thickBot="1" x14ac:dyDescent="0.25">
      <c r="A55" s="35"/>
      <c r="B55" s="36"/>
      <c r="C55" s="36"/>
      <c r="D55" s="37"/>
    </row>
    <row r="56" spans="1:4" ht="31" thickTop="1" x14ac:dyDescent="0.2">
      <c r="A56" s="38" t="s">
        <v>164</v>
      </c>
      <c r="B56" s="39" t="s">
        <v>165</v>
      </c>
      <c r="C56" s="40" t="s">
        <v>115</v>
      </c>
      <c r="D56" s="37"/>
    </row>
    <row r="57" spans="1:4" x14ac:dyDescent="0.2">
      <c r="A57" s="41" t="s">
        <v>116</v>
      </c>
      <c r="B57" s="42">
        <f>'WRA Worksheet'!C57</f>
        <v>9</v>
      </c>
      <c r="C57" s="43" t="str">
        <f>IF(B57&gt;=2,"yes","no")</f>
        <v>yes</v>
      </c>
      <c r="D57" s="37"/>
    </row>
    <row r="58" spans="1:4" x14ac:dyDescent="0.2">
      <c r="A58" s="41" t="s">
        <v>117</v>
      </c>
      <c r="B58" s="42">
        <f>'WRA Worksheet'!C58</f>
        <v>9</v>
      </c>
      <c r="C58" s="43" t="str">
        <f>IF(B58&gt;=2,"yes","no")</f>
        <v>yes</v>
      </c>
      <c r="D58" s="37"/>
    </row>
    <row r="59" spans="1:4" x14ac:dyDescent="0.2">
      <c r="A59" s="41" t="s">
        <v>118</v>
      </c>
      <c r="B59" s="42">
        <f>'WRA Worksheet'!C59</f>
        <v>23</v>
      </c>
      <c r="C59" s="43" t="str">
        <f>IF(B59&gt;=6,"yes","no")</f>
        <v>yes</v>
      </c>
      <c r="D59" s="37"/>
    </row>
    <row r="60" spans="1:4" ht="16" thickBot="1" x14ac:dyDescent="0.25">
      <c r="A60" s="44" t="s">
        <v>119</v>
      </c>
      <c r="B60" s="45">
        <f>'WRA Worksheet'!C60</f>
        <v>41</v>
      </c>
      <c r="C60" s="46" t="str">
        <f>IF(C57="no","no",IF(C58="no","no",IF(C59="no","no","yes")))</f>
        <v>yes</v>
      </c>
      <c r="D60" s="37"/>
    </row>
    <row r="61" spans="1:4" ht="16" thickTop="1" x14ac:dyDescent="0.2"/>
  </sheetData>
  <sheetProtection algorithmName="SHA-512" hashValue="OUPP6/JLKjaOreRnDsqedMxLQ5QXL0Eh+Rws3VhK3vD2Gyo6l4J6cu1Tr5oxN4ZoMbAZCxsipXqLcQtAUkOMKQ==" saltValue="SQl0PRYgekQzaekw/tcing==" spinCount="100000" sheet="1" objects="1" scenarios="1" formatCells="0"/>
  <mergeCells count="5">
    <mergeCell ref="A2:B2"/>
    <mergeCell ref="C52:D52"/>
    <mergeCell ref="C53:D53"/>
    <mergeCell ref="C54:D54"/>
    <mergeCell ref="A1:C1"/>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B3A353-381C-4CCD-9F7C-6233287381B8}">
  <sheetPr>
    <tabColor theme="0"/>
  </sheetPr>
  <dimension ref="A1:C50"/>
  <sheetViews>
    <sheetView workbookViewId="0">
      <selection activeCell="C15" sqref="C15"/>
    </sheetView>
  </sheetViews>
  <sheetFormatPr baseColWidth="10" defaultColWidth="8.83203125" defaultRowHeight="15" x14ac:dyDescent="0.2"/>
  <cols>
    <col min="1" max="1" width="5" customWidth="1"/>
    <col min="2" max="3" width="49.5" customWidth="1"/>
  </cols>
  <sheetData>
    <row r="1" spans="1:3" ht="28.5" customHeight="1" x14ac:dyDescent="0.2">
      <c r="A1" s="47"/>
      <c r="B1" s="48" t="s">
        <v>8</v>
      </c>
      <c r="C1" s="49" t="s">
        <v>9</v>
      </c>
    </row>
    <row r="2" spans="1:3" x14ac:dyDescent="0.2">
      <c r="A2" s="30">
        <v>1.01</v>
      </c>
      <c r="B2" s="50" t="str" cm="1">
        <f t="array" ref="B2:C50">'WRA Worksheet'!F3:G51</f>
        <v>No evidence.</v>
      </c>
      <c r="C2" s="51">
        <v>0</v>
      </c>
    </row>
    <row r="3" spans="1:3" x14ac:dyDescent="0.2">
      <c r="A3" s="30">
        <v>1.02</v>
      </c>
      <c r="B3" s="50">
        <v>0</v>
      </c>
      <c r="C3" s="50">
        <v>0</v>
      </c>
    </row>
    <row r="4" spans="1:3" x14ac:dyDescent="0.2">
      <c r="A4" s="30">
        <v>1.03</v>
      </c>
      <c r="B4" s="50">
        <v>0</v>
      </c>
      <c r="C4" s="50">
        <v>0</v>
      </c>
    </row>
    <row r="5" spans="1:3" ht="16" x14ac:dyDescent="0.2">
      <c r="A5" s="30">
        <v>2.0099999999999998</v>
      </c>
      <c r="B5" s="52" t="str">
        <v>See attached climate suitability map.</v>
      </c>
      <c r="C5" s="53">
        <v>0</v>
      </c>
    </row>
    <row r="6" spans="1:3" ht="32" x14ac:dyDescent="0.2">
      <c r="A6" s="30">
        <v>2.02</v>
      </c>
      <c r="B6" s="53" t="str">
        <v>Taxon is well suited for North, Central, and South Zones of Florida.</v>
      </c>
      <c r="C6" s="54" t="str">
        <v>See attached climate suitability map.</v>
      </c>
    </row>
    <row r="7" spans="1:3" x14ac:dyDescent="0.2">
      <c r="A7" s="30">
        <v>2.0299999999999998</v>
      </c>
      <c r="B7" s="54" t="str">
        <v>See attached climate suitability map.</v>
      </c>
      <c r="C7" s="53">
        <v>0</v>
      </c>
    </row>
    <row r="8" spans="1:3" ht="64" x14ac:dyDescent="0.2">
      <c r="A8" s="30">
        <v>2.04</v>
      </c>
      <c r="B8" s="51" t="str">
        <v>See attached climate suitability map.</v>
      </c>
      <c r="C8" s="51">
        <v>0</v>
      </c>
    </row>
    <row r="9" spans="1:3" ht="96" x14ac:dyDescent="0.2">
      <c r="A9" s="30">
        <v>2.0499999999999998</v>
      </c>
      <c r="B9" s="51" t="str">
        <v>Taxon has been introduced to the Southeast U.S. and Australia (1)(2).</v>
      </c>
      <c r="C9" s="53" t="str">
        <v>(1) https://florida.plantatlas.usf.edu/specimen/plantdetails/425
(2) https://keys.lucidcentral.org/keys/v3/AusGrass/key/AusGrass/Media/Html/Eustachy/EUSDIS.HTML</v>
      </c>
    </row>
    <row r="10" spans="1:3" ht="96" x14ac:dyDescent="0.2">
      <c r="A10" s="30">
        <v>3.01</v>
      </c>
      <c r="B10" s="51" t="str">
        <v>Taxon has been naturalized in the Southeast U.S. and Australia (1)(2).</v>
      </c>
      <c r="C10" s="53" t="str">
        <v>(1) https://florida.plantatlas.usf.edu/specimen/plantdetails/425
(2) https://keys.lucidcentral.org/keys/v3/AusGrass/key/AusGrass/Media/Html/Eustachy/EUSDIS.HTML</v>
      </c>
    </row>
    <row r="11" spans="1:3" ht="112" x14ac:dyDescent="0.2">
      <c r="A11" s="30">
        <v>3.02</v>
      </c>
      <c r="B11" s="50" t="str">
        <v>Taxon is noted to grow well in disturbed fields, urban lots, and roadsides (1)(2).
"This population seems  well  established  on the  roadside,  and  has spread to an adjacent hay field.  Since the first observation of this species, it has spread to scattered areas along this same road as well as several nearby roads.  It is possible that this species is being spread by highway maintenance, particularly bush-hogging of the roadsides (1)."</v>
      </c>
      <c r="C11" s="53" t="str">
        <v>(1) Diamond, A.R.  2013.  New Cyperaceae and Poaceae records from Alabama.  Phytoneuron 2013-75: 1–18.  Published 27 September 2013.  ISSN 2153 733X
(2) https://florida.plantatlas.usf.edu/specimen/plantdetails/425</v>
      </c>
    </row>
    <row r="12" spans="1:3" ht="96" x14ac:dyDescent="0.2">
      <c r="A12" s="30">
        <v>3.03</v>
      </c>
      <c r="B12" s="50" t="str">
        <v>Taxon grows well in sandy fields and pastures (1)(2).
"This population seems  well  established  on the  roadside,  and  has spread to an adjacent hay field (1)."</v>
      </c>
      <c r="C12" s="53" t="str">
        <v>(1) Diamond, A.R.  2013.  New Cyperaceae and Poaceae records from Alabama.  Phytoneuron 2013-75: 1–18.  Published 27 September 2013.  ISSN 2153 733X
(2) https://florida.plantatlas.usf.edu/specimen/plantdetails/425</v>
      </c>
    </row>
    <row r="13" spans="1:3" ht="32" x14ac:dyDescent="0.2">
      <c r="A13" s="30">
        <v>3.04</v>
      </c>
      <c r="B13" s="51" t="str">
        <v>Taxon's ability to alter environmental conditions is not well known.</v>
      </c>
      <c r="C13" s="53">
        <v>0</v>
      </c>
    </row>
    <row r="14" spans="1:3" ht="48" x14ac:dyDescent="0.2">
      <c r="A14" s="30">
        <v>3.05</v>
      </c>
      <c r="B14" s="51" t="str">
        <v>No congener is listed as an invasive plant, but E. retusa is not native to the U.S., is considered weedy, and has established several populations in Florida (1).</v>
      </c>
      <c r="C14" s="53" t="str">
        <v>(1) https://florida.plantatlas.usf.edu/plant/species/16</v>
      </c>
    </row>
    <row r="15" spans="1:3" x14ac:dyDescent="0.2">
      <c r="A15" s="30">
        <v>4.01</v>
      </c>
      <c r="B15" s="50" t="str">
        <v>No evidence.</v>
      </c>
      <c r="C15" s="55">
        <v>0</v>
      </c>
    </row>
    <row r="16" spans="1:3" ht="16" x14ac:dyDescent="0.2">
      <c r="A16" s="30">
        <v>4.0199999999999996</v>
      </c>
      <c r="B16" s="51" t="str">
        <v>No evidence.</v>
      </c>
      <c r="C16" s="51">
        <v>0</v>
      </c>
    </row>
    <row r="17" spans="1:3" ht="16" x14ac:dyDescent="0.2">
      <c r="A17" s="30">
        <v>4.03</v>
      </c>
      <c r="B17" s="51" t="str">
        <v>No evidence.</v>
      </c>
      <c r="C17" s="51">
        <v>0</v>
      </c>
    </row>
    <row r="18" spans="1:3" ht="96" x14ac:dyDescent="0.2">
      <c r="A18" s="30">
        <v>4.04</v>
      </c>
      <c r="B18" s="51" t="str">
        <v>Taxon may contain toxic levels of Hydrogen Cyanide (1), but more research on plant toxicity is needed (2).</v>
      </c>
      <c r="C18" s="51" t="str">
        <v>(1) https://keys.lucidcentral.org/keys/v3/AusGrass/key/AusGrass/Media/Html/GENINFO/econ.htm
(2) https://www.wisdomlib.org/definition/eustachys-distichophylla</v>
      </c>
    </row>
    <row r="19" spans="1:3" ht="96" x14ac:dyDescent="0.2">
      <c r="A19" s="30">
        <v>4.05</v>
      </c>
      <c r="B19" s="51" t="str">
        <v>Taxon may contain toxic levels of Hydrogen Cyanide (1), but more research on plant toxicity is needed (2).</v>
      </c>
      <c r="C19" s="51" t="str">
        <v>(1) https://keys.lucidcentral.org/keys/v3/AusGrass/key/AusGrass/Media/Html/GENINFO/econ.htm
(2) https://www.wisdomlib.org/definition/eustachys-distichophylla</v>
      </c>
    </row>
    <row r="20" spans="1:3" ht="32" x14ac:dyDescent="0.2">
      <c r="A20" s="30">
        <v>4.0599999999999996</v>
      </c>
      <c r="B20" s="51" t="str">
        <v>Taxon is noted to be generally pest-free (1).</v>
      </c>
      <c r="C20" s="51" t="str">
        <v>(1) https://www.shootgardening.com/plants/eustachys-distichophylla</v>
      </c>
    </row>
    <row r="21" spans="1:3" ht="176" x14ac:dyDescent="0.2">
      <c r="A21" s="30">
        <v>4.07</v>
      </c>
      <c r="B21" s="51" t="str">
        <v>Taxon may contain toxic levels of Hydrogen Cyanide (1), but more research on plant toxicity is needed (2). Taxon is a member of the grass-family which is noted to commonly induce allergy symptoms in sensitive individuals (3)</v>
      </c>
      <c r="C21" s="51" t="str">
        <v>(1) https://keys.lucidcentral.org/keys/v3/AusGrass/key/AusGrass/Media/Html/GENINFO/econ.htm
(2) https://www.wisdomlib.org/definition/eustachys-distichophylla
(3) https://aafa.org/allergies/types-of-allergies/pollen-allergy/grass-pollen-allergy/#:~:text=Runny%20nose%20(also%20known%20as,pollen%20triggers%20your%20asthma%20symptoms.</v>
      </c>
    </row>
    <row r="22" spans="1:3" ht="16" x14ac:dyDescent="0.2">
      <c r="A22" s="30">
        <v>4.08</v>
      </c>
      <c r="B22" s="51" t="str">
        <v>The relationship between fire and taxon is not well known.</v>
      </c>
      <c r="C22" s="53">
        <v>0</v>
      </c>
    </row>
    <row r="23" spans="1:3" ht="128" x14ac:dyDescent="0.2">
      <c r="A23" s="30">
        <v>4.09</v>
      </c>
      <c r="B23" s="51" t="str">
        <v>Taxon is tolerant of partial shade (1)(2).</v>
      </c>
      <c r="C23" s="51" t="str">
        <v>(1) https://www.selinawamucii.com/plants/poaceae/eustachys-distichophylla/#:~:text=Eustachys%20distichophylla%20can%20be%20propagated%20by%20division,soil%20in%20full%20sun%20or%20partial%20shade.
(2) https://www.promessedefleurs.ie/perennials/ornamental-grasses/ornemental-grasses-a-to-z/chloris-distichophylla.html</v>
      </c>
    </row>
    <row r="24" spans="1:3" ht="80" x14ac:dyDescent="0.2">
      <c r="A24" s="30">
        <v>4.0999999999999996</v>
      </c>
      <c r="B24" s="51" t="str">
        <v>Taxon is noted to grow well in a variety of soil types, especially well-drained sandy soils (1).</v>
      </c>
      <c r="C24" s="51" t="str">
        <v>(1) https://florida.plantatlas.usf.edu/specimen/plantdetails/425
(2) https://www.promessedefleurs.ie/perennials/ornamental-grasses/ornemental-grasses-a-to-z/chloris-distichophylla.html</v>
      </c>
    </row>
    <row r="25" spans="1:3" ht="16" x14ac:dyDescent="0.2">
      <c r="A25" s="30">
        <v>4.1100000000000003</v>
      </c>
      <c r="B25" s="51" t="str">
        <v>No evidence.</v>
      </c>
      <c r="C25" s="51">
        <v>0</v>
      </c>
    </row>
    <row r="26" spans="1:3" ht="16" x14ac:dyDescent="0.2">
      <c r="A26" s="30">
        <v>4.12</v>
      </c>
      <c r="B26" s="51" t="str">
        <v>"It is a clump forming warm season grass (1)."</v>
      </c>
      <c r="C26" s="51" t="str">
        <v>(1) http://www.floraofalabama.org/Plant.aspx?id=5372</v>
      </c>
    </row>
    <row r="27" spans="1:3" ht="16" x14ac:dyDescent="0.2">
      <c r="A27" s="30">
        <v>5.01</v>
      </c>
      <c r="B27" s="51" t="str">
        <v>Taxon is a terrestrial plant.</v>
      </c>
      <c r="C27" s="51">
        <v>0</v>
      </c>
    </row>
    <row r="28" spans="1:3" ht="48" x14ac:dyDescent="0.2">
      <c r="A28" s="30">
        <v>5.0199999999999996</v>
      </c>
      <c r="B28" s="51" t="str">
        <v>Taxon is a graminoid in the Poaceae family (1)(2).</v>
      </c>
      <c r="C28" s="51" t="str">
        <v>(1) https://plants.usda.gov/plant-profile/EUDI8
(2) https://florida.plantatlas.usf.edu/plant/species/425</v>
      </c>
    </row>
    <row r="29" spans="1:3" ht="16" x14ac:dyDescent="0.2">
      <c r="A29" s="30">
        <v>5.03</v>
      </c>
      <c r="B29" s="51" t="str">
        <v>No evidence.</v>
      </c>
      <c r="C29" s="51">
        <v>0</v>
      </c>
    </row>
    <row r="30" spans="1:3" ht="16" x14ac:dyDescent="0.2">
      <c r="A30" s="30">
        <v>5.04</v>
      </c>
      <c r="B30" s="51" t="str">
        <v>No evidence.</v>
      </c>
      <c r="C30" s="51">
        <v>0</v>
      </c>
    </row>
    <row r="31" spans="1:3" ht="48" x14ac:dyDescent="0.2">
      <c r="A31" s="30">
        <v>6.01</v>
      </c>
      <c r="B31" s="50" t="str">
        <v>Taxon is listed as a species at low risk of extinction (1).</v>
      </c>
      <c r="C31" s="51" t="str">
        <v>(1) https://powo.science.kew.org/taxon/urn:lsid:ipni.org:names:402222-1/general-information</v>
      </c>
    </row>
    <row r="32" spans="1:3" ht="112" x14ac:dyDescent="0.2">
      <c r="A32" s="30">
        <v>6.02</v>
      </c>
      <c r="B32" s="51" t="str">
        <v>Taxon is noted to reproduce via seed (1)(2).</v>
      </c>
      <c r="C32" s="51" t="str">
        <v>(1) http://www.rareplants.es/shop/product.asp?P_ID=10518#:~:text=Eustachys%20distichophylla%20(Weeping%20Fingergrass)%20100%20(130)cm%2C%20Weeping,in%20a%20sunny%20spot%20throughout%20the%20year.
(2) https://plants.usda.gov/plant-profile/EUDI8</v>
      </c>
    </row>
    <row r="33" spans="1:3" ht="16" x14ac:dyDescent="0.2">
      <c r="A33" s="30">
        <v>6.03</v>
      </c>
      <c r="B33" s="51" t="str">
        <v>No evidence.</v>
      </c>
      <c r="C33" s="51">
        <v>0</v>
      </c>
    </row>
    <row r="34" spans="1:3" ht="32" x14ac:dyDescent="0.2">
      <c r="A34" s="30">
        <v>6.04</v>
      </c>
      <c r="B34" s="51" t="str">
        <v>"Capable of self-seeding, the plant can eventually form extensive populations if the environment suits it (1)."</v>
      </c>
      <c r="C34" s="51" t="str">
        <v>(1) https://www.promessedefleurs.ie/perennials/ornamental-grasses/ornemental-grasses-a-to-z/chloris-distichophylla.html</v>
      </c>
    </row>
    <row r="35" spans="1:3" ht="96" x14ac:dyDescent="0.2">
      <c r="A35" s="30">
        <v>6.05</v>
      </c>
      <c r="B35" s="51" t="str">
        <v>Members of the Poaceae family are typically wind-pollinated (1).</v>
      </c>
      <c r="C35" s="51" t="str">
        <v>(1) https://repository.si.edu/server/api/core/bitstreams/0ff516b2-0ee2-4353-820b-331dc626c238/content#:~:text=Specializations%20for%20open%20habitats%20and,on%20every%20continent%2C%20including%20Antarctica.</v>
      </c>
    </row>
    <row r="36" spans="1:3" ht="64" x14ac:dyDescent="0.2">
      <c r="A36" s="30">
        <v>6.06</v>
      </c>
      <c r="B36" s="51" t="str">
        <v>Taxon is noted to grow underground rhizomes that sprout new growth forming clumps of the grass (1)(2).</v>
      </c>
      <c r="C36" s="51" t="str">
        <v>(1) https://ausgrass2.myspecies.info/content/eustachys-distichophylla
(2) http://floraofalabama.org/Plant.aspx?id=5372</v>
      </c>
    </row>
    <row r="37" spans="1:3" ht="16" x14ac:dyDescent="0.2">
      <c r="A37" s="30">
        <v>6.07</v>
      </c>
      <c r="B37" s="51" t="str">
        <v>Taxon generation time is not well known.</v>
      </c>
      <c r="C37" s="51">
        <v>0</v>
      </c>
    </row>
    <row r="38" spans="1:3" ht="48" x14ac:dyDescent="0.2">
      <c r="A38" s="30">
        <v>7.01</v>
      </c>
      <c r="B38" s="51" t="str">
        <v>Taxon is noted to occur along roadsides.
"It is possible that this species is being spread by highway maintenance, particularly bush-hogging of the roadsides (1)."</v>
      </c>
      <c r="C38" s="51" t="str">
        <v>(1) https://www.researchgate.net/publication/280623131_New_Cyperaceae_and_Poaceae_records_from_Alabama</v>
      </c>
    </row>
    <row r="39" spans="1:3" ht="96" x14ac:dyDescent="0.2">
      <c r="A39" s="30">
        <v>7.02</v>
      </c>
      <c r="B39" s="51" t="str">
        <v>Taxon is cultivated as an ornamental plant and livestock fodder in some regions (1)(2).
"The fruit is a grain. Weeping Finger Grass was possibly introduced as a warm season forage grass for livestock. It is also sometimes grown as an ornamental, and both seed and plants are available from some nurseries (1)."</v>
      </c>
      <c r="C39" s="51" t="str">
        <v>(1) http://floraofalabama.org/Plant.aspx?id=5372
(2) https://www.selinawamucii.com/plants/poaceae/eustachys-distichophylla/</v>
      </c>
    </row>
    <row r="40" spans="1:3" x14ac:dyDescent="0.2">
      <c r="A40" s="30">
        <v>7.03</v>
      </c>
      <c r="B40" s="50" t="str">
        <v>No evidence.</v>
      </c>
      <c r="C40" s="51">
        <v>0</v>
      </c>
    </row>
    <row r="41" spans="1:3" ht="160" x14ac:dyDescent="0.2">
      <c r="A41" s="30">
        <v>7.04</v>
      </c>
      <c r="B41" s="51" t="str">
        <v>Taxon is adapted to wind dispersal via hairs on seeds (1)(2)(3).</v>
      </c>
      <c r="C41" s="51" t="str">
        <v>(1) https://www.floridamuseum.ufl.edu/wp-content/uploads/sites/67/2024/10/Flora-of-Florida-Franck-31-Oct-2024.pdf
(2) https://plantnet.rbgsyd.nsw.gov.au/cgi-bin/NSWfl.pl?page=nswfl&amp;lvl=sp&amp;name=Eustachys~distichophylla#:~:text=Family%20Poaceae,Eustachys%20distichophylla%20(Lag.)
(3) https://plants.usda.gov/plant-profile/EUDI8</v>
      </c>
    </row>
    <row r="42" spans="1:3" ht="16" x14ac:dyDescent="0.2">
      <c r="A42" s="30">
        <v>7.05</v>
      </c>
      <c r="B42" s="51" t="str">
        <v>No evidence.</v>
      </c>
      <c r="C42" s="51">
        <v>0</v>
      </c>
    </row>
    <row r="43" spans="1:3" ht="16" x14ac:dyDescent="0.2">
      <c r="A43" s="30">
        <v>7.06</v>
      </c>
      <c r="B43" s="51" t="str">
        <v>No evidence.</v>
      </c>
      <c r="C43" s="51">
        <v>0</v>
      </c>
    </row>
    <row r="44" spans="1:3" ht="16" x14ac:dyDescent="0.2">
      <c r="A44" s="30">
        <v>7.07</v>
      </c>
      <c r="B44" s="51" t="str">
        <v>No evidence.</v>
      </c>
      <c r="C44" s="51">
        <v>0</v>
      </c>
    </row>
    <row r="45" spans="1:3" x14ac:dyDescent="0.2">
      <c r="A45" s="30">
        <v>7.08</v>
      </c>
      <c r="B45" s="50" t="str">
        <v>No evidence.</v>
      </c>
      <c r="C45" s="51">
        <v>0</v>
      </c>
    </row>
    <row r="46" spans="1:3" ht="176" x14ac:dyDescent="0.2">
      <c r="A46" s="30">
        <v>8.01</v>
      </c>
      <c r="B46" s="50" t="str">
        <v>Based on available images, taxon is likely a prolific seed producer (1)(2).</v>
      </c>
      <c r="C46" s="51" t="str">
        <v>(1) https://fsus.ncbg.unc.edu/cust/2022/main.php?pg=show-taxon-detail.php&amp;taxonid=2053#:~:text=*Eustachys%20distichophylla%20(Lagasca%20y%20Segura,)%20by%20Diamond%20(2013b).&amp;text=Synonymy%20%E2%93%98:%20=%20FlGr%2C%20FNA25,Chloris%20distichophylla%20%E2%80%93%20HC%2C%20Tx.&amp;text=Hover%20over%20a%20shape%2C%20letter,definition%20or%20see%20the%20legend.
(2) https://florida.plantatlas.usf.edu/specimen/plantdetails/425</v>
      </c>
    </row>
    <row r="47" spans="1:3" ht="16" x14ac:dyDescent="0.2">
      <c r="A47" s="30">
        <v>8.02</v>
      </c>
      <c r="B47" s="51" t="str">
        <v>No evidence.</v>
      </c>
      <c r="C47" s="51">
        <v>0</v>
      </c>
    </row>
    <row r="48" spans="1:3" ht="96" x14ac:dyDescent="0.2">
      <c r="A48" s="30">
        <v>8.0299999999999994</v>
      </c>
      <c r="B48" s="51" t="str">
        <v>Taxon is noted to exhibit herbicide resistance (1).</v>
      </c>
      <c r="C48" s="51" t="str">
        <v>(2) Vázquez-García JG, Golmohammadzadeh S, Palma-Bautista C, Rojano-Delgado AM, Domínguez-Valenzuela JA, Cruz-Hipólito HE, De Prado R. New Case of False-Star-Grass (Chloris distichophylla) Population Evolving Glyphosate Resistance. Agronomy. 2020; 10(3):377. https://doi.org/10.3390/agronomy10030377</v>
      </c>
    </row>
    <row r="49" spans="1:3" ht="16" x14ac:dyDescent="0.2">
      <c r="A49" s="30">
        <v>8.0399999999999991</v>
      </c>
      <c r="B49" s="51" t="str">
        <v>No evidence.</v>
      </c>
      <c r="C49" s="51">
        <v>0</v>
      </c>
    </row>
    <row r="50" spans="1:3" x14ac:dyDescent="0.2">
      <c r="A50" s="30">
        <v>8.0500000000000007</v>
      </c>
      <c r="B50" s="50" t="str">
        <v>No evidence.</v>
      </c>
      <c r="C50" s="51">
        <v>0</v>
      </c>
    </row>
  </sheetData>
  <sheetProtection algorithmName="SHA-512" hashValue="HwVsddSKA36z0HQovLp52AHeyUwXIB3BK9O2Nfeb1wc6CSMAX71mBA8zvBTYMnBwR7SnlERXptCmZRxSLLKyAA==" saltValue="5pGpLizWx2P+VsfdacsGSg=="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f21a967f-c9b6-4417-8b28-12bf5b07c60b">
      <Terms xmlns="http://schemas.microsoft.com/office/infopath/2007/PartnerControls"/>
    </lcf76f155ced4ddcb4097134ff3c332f>
    <TaxCatchAll xmlns="898990d9-3832-423e-b64c-5c8524f186af"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D21906AFC853A408AD5005C49B5E75E" ma:contentTypeVersion="17" ma:contentTypeDescription="Create a new document." ma:contentTypeScope="" ma:versionID="413b67428e06e4fbe1596370e8681275">
  <xsd:schema xmlns:xsd="http://www.w3.org/2001/XMLSchema" xmlns:xs="http://www.w3.org/2001/XMLSchema" xmlns:p="http://schemas.microsoft.com/office/2006/metadata/properties" xmlns:ns2="f21a967f-c9b6-4417-8b28-12bf5b07c60b" xmlns:ns3="898990d9-3832-423e-b64c-5c8524f186af" targetNamespace="http://schemas.microsoft.com/office/2006/metadata/properties" ma:root="true" ma:fieldsID="c5fcf276c65ab6b33a94e4b45a17df5b" ns2:_="" ns3:_="">
    <xsd:import namespace="f21a967f-c9b6-4417-8b28-12bf5b07c60b"/>
    <xsd:import namespace="898990d9-3832-423e-b64c-5c8524f186af"/>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lcf76f155ced4ddcb4097134ff3c332f" minOccurs="0"/>
                <xsd:element ref="ns3:TaxCatchAll" minOccurs="0"/>
                <xsd:element ref="ns3:SharedWithUsers" minOccurs="0"/>
                <xsd:element ref="ns3:SharedWithDetails"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21a967f-c9b6-4417-8b28-12bf5b07c60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fa0c477a-f09e-4137-8c49-77869fdcca91"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98990d9-3832-423e-b64c-5c8524f186af"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510cedfe-beb2-4ef3-8cef-26ff56bb9e6e}" ma:internalName="TaxCatchAll" ma:showField="CatchAllData" ma:web="898990d9-3832-423e-b64c-5c8524f186af">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24714E1-6774-437D-801A-4B8EB940739E}">
  <ds:schemaRefs>
    <ds:schemaRef ds:uri="http://schemas.microsoft.com/office/2006/metadata/properties"/>
    <ds:schemaRef ds:uri="http://schemas.microsoft.com/office/infopath/2007/PartnerControls"/>
    <ds:schemaRef ds:uri="f21a967f-c9b6-4417-8b28-12bf5b07c60b"/>
    <ds:schemaRef ds:uri="898990d9-3832-423e-b64c-5c8524f186af"/>
  </ds:schemaRefs>
</ds:datastoreItem>
</file>

<file path=customXml/itemProps2.xml><?xml version="1.0" encoding="utf-8"?>
<ds:datastoreItem xmlns:ds="http://schemas.openxmlformats.org/officeDocument/2006/customXml" ds:itemID="{C72C3439-75BE-411A-8E6B-DF10E44BED25}">
  <ds:schemaRefs>
    <ds:schemaRef ds:uri="http://schemas.microsoft.com/sharepoint/v3/contenttype/forms"/>
  </ds:schemaRefs>
</ds:datastoreItem>
</file>

<file path=customXml/itemProps3.xml><?xml version="1.0" encoding="utf-8"?>
<ds:datastoreItem xmlns:ds="http://schemas.openxmlformats.org/officeDocument/2006/customXml" ds:itemID="{BD47EF31-B5F1-43BE-9687-3701555FCD7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21a967f-c9b6-4417-8b28-12bf5b07c60b"/>
    <ds:schemaRef ds:uri="898990d9-3832-423e-b64c-5c8524f186a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4</vt:i4>
      </vt:variant>
    </vt:vector>
  </HeadingPairs>
  <TitlesOfParts>
    <vt:vector size="4" baseType="lpstr">
      <vt:lpstr>WRA Worksheet</vt:lpstr>
      <vt:lpstr>LUT</vt:lpstr>
      <vt:lpstr>PDF Template Scoresheet</vt:lpstr>
      <vt:lpstr>PDF Template Refs &amp; Data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Wanamaker,Christian E</dc:creator>
  <cp:keywords/>
  <dc:description/>
  <cp:lastModifiedBy>Kim,Seokmin</cp:lastModifiedBy>
  <cp:revision/>
  <dcterms:created xsi:type="dcterms:W3CDTF">2021-06-15T16:34:22Z</dcterms:created>
  <dcterms:modified xsi:type="dcterms:W3CDTF">2025-10-13T19:31:02Z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0x010100BD21906AFC853A408AD5005C49B5E75E</vt:lpwstr>
  </property>
  <property fmtid="{D5CDD505-2E9C-101B-9397-08002B2CF9AE}" pid="3" name="MediaServiceImageTags">
    <vt:lpwstr/>
  </property>
</Properties>
</file>