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eokminkim/Desktop/Assessments/"/>
    </mc:Choice>
  </mc:AlternateContent>
  <xr:revisionPtr revIDLastSave="166" documentId="13_ncr:1_{C116D94F-4D03-3B40-8287-B36BBAD89845}" xr6:coauthVersionLast="47" xr6:coauthVersionMax="47" xr10:uidLastSave="{EF6B3264-29CF-46DF-80DD-AC3A82025A1E}"/>
  <bookViews>
    <workbookView xWindow="1420" yWindow="760" windowWidth="27260" windowHeight="17140" xr2:uid="{DC9EAAB9-A961-4D36-B025-37CCF3FD5897}"/>
  </bookViews>
  <sheets>
    <sheet name="WRA Worksheet" sheetId="1" r:id="rId1"/>
    <sheet name="LUT" sheetId="2" r:id="rId2"/>
    <sheet name="PDF Template Scoresheet" sheetId="3" r:id="rId3"/>
    <sheet name="PDF Template Refs &amp; Data" sheetId="4" r:id="rId4"/>
  </sheets>
  <definedNames>
    <definedName name="_xlnm._FilterDatabase" localSheetId="0" hidden="1">'WRA Worksheet'!$B$65:$C$67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4" i="1" l="1"/>
  <c r="D4" i="3" s="1"/>
  <c r="A1" i="3"/>
  <c r="D71" i="1"/>
  <c r="D73" i="1"/>
  <c r="D72" i="1"/>
  <c r="C53" i="3" s="1" a="1"/>
  <c r="C53" i="3" s="1"/>
  <c r="I26" i="2"/>
  <c r="I27" i="2"/>
  <c r="D3" i="1"/>
  <c r="D3" i="3" s="1"/>
  <c r="D5" i="1"/>
  <c r="D5" i="3" s="1"/>
  <c r="D8" i="1"/>
  <c r="D8" i="3" s="1"/>
  <c r="D9" i="1"/>
  <c r="D9" i="3" s="1"/>
  <c r="D11" i="1"/>
  <c r="D11" i="3" s="1"/>
  <c r="D12" i="1"/>
  <c r="D12" i="3" s="1"/>
  <c r="D13" i="1"/>
  <c r="D13" i="3" s="1"/>
  <c r="D14" i="1"/>
  <c r="D14" i="3" s="1"/>
  <c r="D15" i="1"/>
  <c r="D15" i="3" s="1"/>
  <c r="D16" i="1"/>
  <c r="D16" i="3" s="1"/>
  <c r="D17" i="1"/>
  <c r="D17" i="3" s="1"/>
  <c r="D18" i="1"/>
  <c r="D18" i="3" s="1"/>
  <c r="D19" i="1"/>
  <c r="D19" i="3" s="1"/>
  <c r="D20" i="1"/>
  <c r="D20" i="3" s="1"/>
  <c r="D21" i="1"/>
  <c r="D21" i="3" s="1"/>
  <c r="D22" i="1"/>
  <c r="D22" i="3" s="1"/>
  <c r="D23" i="1"/>
  <c r="D23" i="3" s="1"/>
  <c r="D24" i="1"/>
  <c r="D24" i="3" s="1"/>
  <c r="D25" i="1"/>
  <c r="D25" i="3" s="1"/>
  <c r="D26" i="1"/>
  <c r="D26" i="3" s="1"/>
  <c r="D27" i="1"/>
  <c r="D27" i="3" s="1"/>
  <c r="D28" i="1"/>
  <c r="D28" i="3" s="1"/>
  <c r="D29" i="1"/>
  <c r="D29" i="3" s="1"/>
  <c r="D30" i="1"/>
  <c r="D30" i="3" s="1"/>
  <c r="D31" i="1"/>
  <c r="D31" i="3" s="1"/>
  <c r="D32" i="1"/>
  <c r="D32" i="3" s="1"/>
  <c r="D33" i="1"/>
  <c r="D33" i="3" s="1"/>
  <c r="D34" i="1"/>
  <c r="D34" i="3" s="1"/>
  <c r="D35" i="1"/>
  <c r="D35" i="3" s="1"/>
  <c r="D36" i="1"/>
  <c r="D36" i="3" s="1"/>
  <c r="D37" i="1"/>
  <c r="D37" i="3" s="1"/>
  <c r="D38" i="1"/>
  <c r="D38" i="3" s="1"/>
  <c r="D39" i="1"/>
  <c r="D39" i="3" s="1"/>
  <c r="D40" i="1"/>
  <c r="D40" i="3" s="1"/>
  <c r="D41" i="1"/>
  <c r="D41" i="3" s="1"/>
  <c r="D42" i="1"/>
  <c r="D42" i="3" s="1"/>
  <c r="D43" i="1"/>
  <c r="D43" i="3" s="1"/>
  <c r="D44" i="1"/>
  <c r="D44" i="3" s="1"/>
  <c r="D45" i="1"/>
  <c r="D45" i="3" s="1"/>
  <c r="D46" i="1"/>
  <c r="D46" i="3" s="1"/>
  <c r="D47" i="1"/>
  <c r="D47" i="3" s="1"/>
  <c r="D48" i="1"/>
  <c r="D48" i="3" s="1"/>
  <c r="D49" i="1"/>
  <c r="D49" i="3" s="1"/>
  <c r="D50" i="1"/>
  <c r="D50" i="3" s="1"/>
  <c r="D51" i="1"/>
  <c r="D51" i="3" s="1"/>
  <c r="C57" i="1"/>
  <c r="B57" i="3" s="1"/>
  <c r="C57" i="3" s="1"/>
  <c r="C58" i="1"/>
  <c r="B58" i="3" s="1"/>
  <c r="C58" i="3" s="1"/>
  <c r="C59" i="1"/>
  <c r="B59" i="3" s="1"/>
  <c r="C59" i="3" s="1"/>
  <c r="B2" i="4" a="1"/>
  <c r="B2" i="4" s="1"/>
  <c r="C51" i="3"/>
  <c r="C50" i="3"/>
  <c r="C49" i="3"/>
  <c r="C48" i="3"/>
  <c r="C47" i="3"/>
  <c r="C46" i="3"/>
  <c r="C45" i="3"/>
  <c r="C44" i="3"/>
  <c r="C43" i="3"/>
  <c r="C42" i="3"/>
  <c r="C41" i="3"/>
  <c r="C40" i="3"/>
  <c r="C39" i="3"/>
  <c r="C38" i="3"/>
  <c r="C37" i="3"/>
  <c r="C36" i="3"/>
  <c r="C35" i="3"/>
  <c r="C34" i="3"/>
  <c r="C33" i="3"/>
  <c r="C32" i="3"/>
  <c r="C31" i="3"/>
  <c r="C30" i="3"/>
  <c r="C29" i="3"/>
  <c r="C28" i="3"/>
  <c r="C27" i="3"/>
  <c r="C26" i="3"/>
  <c r="C25" i="3"/>
  <c r="C24" i="3"/>
  <c r="C23" i="3"/>
  <c r="C22" i="3"/>
  <c r="C21" i="3"/>
  <c r="C20" i="3"/>
  <c r="C19" i="3"/>
  <c r="C18" i="3"/>
  <c r="C17" i="3"/>
  <c r="C16" i="3"/>
  <c r="C15" i="3"/>
  <c r="C14" i="3"/>
  <c r="C13" i="3"/>
  <c r="C12" i="3"/>
  <c r="C11" i="3"/>
  <c r="C10" i="3"/>
  <c r="C9" i="3"/>
  <c r="C8" i="3"/>
  <c r="C7" i="3"/>
  <c r="C6" i="3"/>
  <c r="C4" i="3"/>
  <c r="C5" i="3"/>
  <c r="C3" i="3"/>
  <c r="C74" i="1" l="1"/>
  <c r="D59" i="1"/>
  <c r="D58" i="1"/>
  <c r="C60" i="3"/>
  <c r="C60" i="1"/>
  <c r="B60" i="3" s="1"/>
  <c r="D57" i="1"/>
  <c r="D53" i="1"/>
  <c r="D60" i="1" l="1"/>
  <c r="D54" i="1"/>
  <c r="C54" i="3" s="1"/>
  <c r="C5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<sst xmlns="http://schemas.openxmlformats.org/spreadsheetml/2006/main" count="332" uniqueCount="153">
  <si>
    <t>Species:</t>
  </si>
  <si>
    <t>Trimezia martinicensis aka Cipura martinicensis, Ferraria lurida, Iris martinicensis, Lansbergia martinicensis, Marica martinicensis, Trimezia lurida, Vieusseuxia martinicensis, Xiphion martinicensis. Family: Iridaceae. Martinique trimezia, Yellow walking iris, Forenoon yellow flag</t>
  </si>
  <si>
    <r>
      <rPr>
        <sz val="11"/>
        <color rgb="FF000000"/>
        <rFont val="Calibri"/>
      </rPr>
      <t>Assessment date:</t>
    </r>
    <r>
      <rPr>
        <sz val="11"/>
        <color rgb="FFFF0000"/>
        <rFont val="Calibri"/>
      </rPr>
      <t xml:space="preserve"> </t>
    </r>
    <r>
      <rPr>
        <sz val="11"/>
        <color rgb="FF000000"/>
        <rFont val="Calibri"/>
      </rPr>
      <t xml:space="preserve"> September 18, 2025 Prepared by Seokmin Kim</t>
    </r>
  </si>
  <si>
    <t>Number</t>
  </si>
  <si>
    <t>Question</t>
  </si>
  <si>
    <t>Answer</t>
  </si>
  <si>
    <t>Score</t>
  </si>
  <si>
    <t>Uncertainty</t>
  </si>
  <si>
    <t>Evidence</t>
  </si>
  <si>
    <t>Reference</t>
  </si>
  <si>
    <t>Is the species highly domesticated?</t>
  </si>
  <si>
    <t>n</t>
  </si>
  <si>
    <t>No evidence</t>
  </si>
  <si>
    <t>Has the species become naturalised where grown?</t>
  </si>
  <si>
    <t>Does the species have weedy races?</t>
  </si>
  <si>
    <t>Species suited to Florida's USDA climate zones (1-low; 2-intermediate; 3-high)
       North Zone: suited to Zones 8, 9
       Central Zone: suited to Zones 9, 10
       South Zone: suited to Zone 10</t>
  </si>
  <si>
    <t>High suitability for Central and South. Not suitable for North - although noted to be able to return from the roots in the spring (1)</t>
  </si>
  <si>
    <t>See attached climate suitability map [1] https://gardeningsolutions.ifas.ufl.edu/plants/ornamentals/walking-iris/</t>
  </si>
  <si>
    <t>Quality of climate match data (1-low; 2-intermediate; 3-high)</t>
  </si>
  <si>
    <t>See attached climate suitability map</t>
  </si>
  <si>
    <t>Broad climate suitability (environmental versatility)</t>
  </si>
  <si>
    <t>Native or naturalized in habitats with periodic inundation
       North Zone: mean annual precipitation 50-70 inches
       Central Zone: mean annual precipitation 40-60 inches
       South Zone: mean annual precipitation 40-60 inches</t>
  </si>
  <si>
    <t>y</t>
  </si>
  <si>
    <t>Does the species have a history of repeated introductions outside its natural range?</t>
  </si>
  <si>
    <t>Native to South America, Introduced to southern Mexico, Malaysia, Jamaica, and Hawaii (among other islands) (1) Occurrence points found in parts of southern Asia and Pacific islands [2]</t>
  </si>
  <si>
    <t>[1] https://powo.science.kew.org/taxon/urn:lsid:ipni.org:names:441642-1 [2] https://www.gbif.org/occurrence/map?taxon_key=2749648</t>
  </si>
  <si>
    <t>Naturalized beyond native range</t>
  </si>
  <si>
    <t>Noted as being one of the most common invasive plants in west Java, Indonesia (1). Noted as being naturalized in Hawaii (2)</t>
  </si>
  <si>
    <t>[1] Rahmawati, R., &amp; Rosleine, D. (2023). Spatial distribution of invasive plants in Bandung, West Java, Indonesia. Biotropia, 30(2), 171-182. [2] Nagata, K. M. (1987). Observations on some adventive species in the Hawaiian flora. Bishop Mus. Occas. Pap, 27, 126-31.</t>
  </si>
  <si>
    <t>Garden/amenity/disturbance weed</t>
  </si>
  <si>
    <t>Noted as being one of the most common invasive plants in west Java, Indonesia. Particularly common around settlements and street green lanes (1). Also found along riparian areas (2)</t>
  </si>
  <si>
    <t>[1] Rahmawati, R., &amp; Rosleine, D. (2023). Spatial distribution of invasive plants in Bandung, West Java, Indonesia. Biotropia, 30(2), 171-182. [2] Fikriyya, N., Putri, A. K., &amp; Silalahi, M. (2023). Riparian vegetation diversity of the Banjaran River, Banyumas Regency, Central Java. Buletin Kebun Raya, 26(3), 126-139.</t>
  </si>
  <si>
    <t>Weed of agriculture</t>
  </si>
  <si>
    <t>Environmental weed</t>
  </si>
  <si>
    <t>Congeneric weed</t>
  </si>
  <si>
    <t>Trimezia steyermarkii considered invasive in Cuba (1) (2)</t>
  </si>
  <si>
    <t>[1] Oviedo Prieto R, Herrera Oliver P, Caluff MG, et al., 2012. National list of invasive and potentially invasive plants in the Republic of Cuba - 2011. (Lista nacional de especies de plantas invasoras y potencialmente invasoras en la República de Cuba - 2011). Bissea: Boletín sobre Conservación de Plantas del Jardín Botánico Nacional de Cuba, 6 (Special Issue 1):22-96. [2] Gonzalez-Oliva L, 2015. The alien invasive legume Inga punctata in mountain range Sierra del Rosario: current distribution, impact, invasion pathways and management recommendations. Final Report. http://www.rufford.org/files/14746-1%20Detailed%20Final%20Report.pdf</t>
  </si>
  <si>
    <t>Produces spines, thorns or burrs</t>
  </si>
  <si>
    <t>Allelopathic</t>
  </si>
  <si>
    <t>?</t>
  </si>
  <si>
    <t>No study found</t>
  </si>
  <si>
    <t>Parasitic</t>
  </si>
  <si>
    <t>Unpalatable to grazing animals</t>
  </si>
  <si>
    <t>Not enough information found.</t>
  </si>
  <si>
    <t>Toxic to animals</t>
  </si>
  <si>
    <t>Conflicting evidence (1) (2) (2)</t>
  </si>
  <si>
    <t>[1] https://earthone.io/plant/trimezia%20martinicensis [2] https://myfoodandflowers.wordpress.com/2017/08/18/yellow-walking-iris-trimezia-martinicensis-%E9%BB%83%E6%89%87%E9%B3%B6%E5%B0%BE/ [3] https://www.poisonsinfo.health.qld.gov.au/plants-and-mushrooms/iris-iris</t>
  </si>
  <si>
    <t>Host for recognised pests and pathogens</t>
  </si>
  <si>
    <t>Causes allergies or is otherwise toxic to humans</t>
  </si>
  <si>
    <t>Creates a fire hazard in natural ecosystems</t>
  </si>
  <si>
    <t>Is a shade tolerant plant at some stage of its life cycle</t>
  </si>
  <si>
    <t>Noted to grow in full or partial shade (1) Grows in part shade conditions (2)</t>
  </si>
  <si>
    <t>[1] https://gardeningsolutions.ifas.ufl.edu/plants/ornamentals/walking-iris/ [2] https://www.unf.edu/botanical-garden/plants/trimezia-martinicensis.html</t>
  </si>
  <si>
    <t>Grows on infertile soils (oligotrophic, limerock, or excessively draining soils).  North &amp; Central Zones: infertile soils; South Zone: shallow limerock or Histisols.</t>
  </si>
  <si>
    <t>Conflicting evidence. Soils with good drainage is required to prevent root rot (1) Noted to tolerate a range of soil types but does best in moist locations. (2)</t>
  </si>
  <si>
    <t>[1] https://earthone.io/plant/trimezia%20martinicensis?srsltid=AfmBOorBpTAVtx8yWbz79tkGRW0qtPrm7fTyA2d8B4l9HmeCOaEMblgR [2] https://gardeningsolutions.ifas.ufl.edu/plants/ornamentals/walking-iris/</t>
  </si>
  <si>
    <t>Climbing or smothering growth habit</t>
  </si>
  <si>
    <t>Forms dense thickets</t>
  </si>
  <si>
    <t>Aquatic</t>
  </si>
  <si>
    <t>Grass</t>
  </si>
  <si>
    <t>Not of the Poaceae family</t>
  </si>
  <si>
    <t>Nitrogen fixing woody plant</t>
  </si>
  <si>
    <t>Geophyte</t>
  </si>
  <si>
    <t>Evidence of substantial reproductive failure in native habitat</t>
  </si>
  <si>
    <t>Produces viable seed</t>
  </si>
  <si>
    <t>Produces small black seeds (1). Included in a catalogue of seed plants of the West Indies (2)</t>
  </si>
  <si>
    <t>[1] https://www.tropplants.com/2018/12/trimezia-martinicensis-yellow-walking.html [2] Acevedo-Rodríguez, P. &amp; Strong, M.T. (2012). Catalogue of seed plants of the West Indies. Smithsonian Contributions to Botany 98: 1-1192.</t>
  </si>
  <si>
    <t>Hybridizes naturally</t>
  </si>
  <si>
    <t>Self-compatible or apomictic</t>
  </si>
  <si>
    <t>Requires specialist pollinators</t>
  </si>
  <si>
    <t>Attracts various pollinating insects (1)</t>
  </si>
  <si>
    <t>[1] Lovo, J., Alcantara, S., Vasconcelos, T. N., Sajo, M. D. G., Rudall, P. J., Prenner, G., ... &amp; Mello‐Silva, R. (2021). Evolutionary lability in floral ontogeny affects pollination biology in Trimezieae. American Journal of Botany, 108(5), 828-843.</t>
  </si>
  <si>
    <t>Reproduction by vegetative propagation</t>
  </si>
  <si>
    <t>"plantlets form along the flowering stalk; the stalk will bend to the ground, and the new plant can root and begin to grow" (1) "New plantlets are formed on the flowering stems - the stems eventually drop and, when the plantlets touch the ground they produce roots and become new plants" (2)</t>
  </si>
  <si>
    <t>[1] https://somemagneticislandplants.com.au/yellow-walking-iris [2] https://tropical.theferns.info/viewtropical.php?id=Trimezia+martinicensis</t>
  </si>
  <si>
    <t>Minimum generative time (years)</t>
  </si>
  <si>
    <t>Not enough information found. Noted as a perennial (1)</t>
  </si>
  <si>
    <t>[1] https://www.unf.edu/botanical-garden/plants/trimezia-martinicensis.html</t>
  </si>
  <si>
    <t>Propagules likely to be dispersed unintentionally (plants growing in heavily trafficked areas)</t>
  </si>
  <si>
    <t>Propagules dispersed intentionally by people</t>
  </si>
  <si>
    <t>Sold online (1) (2)</t>
  </si>
  <si>
    <t>[1] https://www.ebay.com/itm/127111858900 [2] https://www.plantvine.com/product/trimezia-martinicensis-iris-yellow-walking/?srsltid=AfmBOoqjGVkufqcClKiOncZFlAYaN72eunnpo7PpPTEH7gR56Pc_Ca97</t>
  </si>
  <si>
    <t>Propagules likely to disperse as a produce contaminant</t>
  </si>
  <si>
    <t>Propagules adapted to wind dispersal</t>
  </si>
  <si>
    <t>Propagules water dispersed</t>
  </si>
  <si>
    <t>No evidence. No studies found examining floating potential</t>
  </si>
  <si>
    <t>Propagules bird dispersed</t>
  </si>
  <si>
    <t>Propagules dispersed by other animals (externally)</t>
  </si>
  <si>
    <t>Propagules dispersed by other animals (internally)</t>
  </si>
  <si>
    <t>Prolific seed production</t>
  </si>
  <si>
    <t>Evidence that a persistent propagule bank is formed (&gt;1 yr)</t>
  </si>
  <si>
    <t>Well controlled by herbicides</t>
  </si>
  <si>
    <t xml:space="preserve">Not enough information found, but likely given </t>
  </si>
  <si>
    <t>Tolerates, or benefits from, mutilation or cultivation</t>
  </si>
  <si>
    <t>Propagates vegetatively (1) (2)</t>
  </si>
  <si>
    <t>Effective natural enemies present in U.S.</t>
  </si>
  <si>
    <t>Total Score</t>
  </si>
  <si>
    <t>Outcome</t>
  </si>
  <si>
    <t>Section</t>
  </si>
  <si>
    <t># of questions answered</t>
  </si>
  <si>
    <t>satisfy minimum?</t>
  </si>
  <si>
    <t>A</t>
  </si>
  <si>
    <t>B</t>
  </si>
  <si>
    <t>C</t>
  </si>
  <si>
    <t>total</t>
  </si>
  <si>
    <t>Do not complete unless the Outcome (cell D54) is "Evaluate Further"</t>
  </si>
  <si>
    <t xml:space="preserve">Secondary Screening </t>
  </si>
  <si>
    <t xml:space="preserve"> Taxon shade-tolerant or forms dense stands?</t>
  </si>
  <si>
    <t>yes</t>
  </si>
  <si>
    <t xml:space="preserve"> Taxon is clearly bird- or wind-dispersed?</t>
  </si>
  <si>
    <t>no</t>
  </si>
  <si>
    <t xml:space="preserve"> Taxon's life cycle &lt;4 years?</t>
  </si>
  <si>
    <t xml:space="preserve"> Weed of cultivated land?</t>
  </si>
  <si>
    <t xml:space="preserve"> Unpalatable to grazing animals?</t>
  </si>
  <si>
    <t xml:space="preserve"> Forms dense stands/populations?</t>
  </si>
  <si>
    <t xml:space="preserve"> Taxon a tree or tree-like shrub?</t>
  </si>
  <si>
    <t xml:space="preserve"> Taxon herbaceous or a low-growing shrub?</t>
  </si>
  <si>
    <t xml:space="preserve"> Taxon a vine or liana?</t>
  </si>
  <si>
    <t>Secondary Screening result:</t>
  </si>
  <si>
    <t>Scorecard</t>
  </si>
  <si>
    <t>Lookup Table A1:</t>
  </si>
  <si>
    <t>N Score</t>
  </si>
  <si>
    <t>Y Score</t>
  </si>
  <si>
    <t>Locate value of inputs and lookup output for each question</t>
  </si>
  <si>
    <r>
      <rPr>
        <b/>
        <sz val="11"/>
        <color theme="1"/>
        <rFont val="Calibri"/>
        <family val="2"/>
        <scheme val="minor"/>
      </rPr>
      <t>A</t>
    </r>
    <r>
      <rPr>
        <sz val="11"/>
        <color theme="1"/>
        <rFont val="Calibri"/>
        <family val="2"/>
        <scheme val="minor"/>
      </rPr>
      <t xml:space="preserve"> C</t>
    </r>
  </si>
  <si>
    <r>
      <t xml:space="preserve">                                         </t>
    </r>
    <r>
      <rPr>
        <b/>
        <i/>
        <sz val="11"/>
        <color theme="1"/>
        <rFont val="Calibri"/>
        <family val="2"/>
        <scheme val="minor"/>
      </rPr>
      <t xml:space="preserve"> Yes</t>
    </r>
    <r>
      <rPr>
        <sz val="11"/>
        <color theme="1"/>
        <rFont val="Calibri"/>
        <family val="2"/>
        <scheme val="minor"/>
      </rPr>
      <t xml:space="preserve"> to questions 3.01-3.05</t>
    </r>
  </si>
  <si>
    <t>default</t>
  </si>
  <si>
    <t>Inputs</t>
  </si>
  <si>
    <t>The response to qestions 2.01 and 2.02 is 2 unless a climate analysis is done</t>
  </si>
  <si>
    <t>Results</t>
  </si>
  <si>
    <t>Refer to lookup Table A1</t>
  </si>
  <si>
    <r>
      <t xml:space="preserve">       </t>
    </r>
    <r>
      <rPr>
        <b/>
        <i/>
        <sz val="11"/>
        <color theme="1"/>
        <rFont val="Calibri"/>
        <family val="2"/>
        <scheme val="minor"/>
      </rPr>
      <t xml:space="preserve">  No</t>
    </r>
    <r>
      <rPr>
        <sz val="11"/>
        <color theme="1"/>
        <rFont val="Calibri"/>
        <family val="2"/>
        <scheme val="minor"/>
      </rPr>
      <t xml:space="preserve"> to questions 3.01-3.02</t>
    </r>
  </si>
  <si>
    <t>E</t>
  </si>
  <si>
    <t xml:space="preserve">Input </t>
  </si>
  <si>
    <t>N</t>
  </si>
  <si>
    <t>Y</t>
  </si>
  <si>
    <t>3.02-3.05</t>
  </si>
  <si>
    <r>
      <rPr>
        <b/>
        <sz val="11"/>
        <color theme="1"/>
        <rFont val="Calibri"/>
        <family val="2"/>
        <scheme val="minor"/>
      </rPr>
      <t>B</t>
    </r>
    <r>
      <rPr>
        <sz val="11"/>
        <color theme="1"/>
        <rFont val="Calibri"/>
        <family val="2"/>
        <scheme val="minor"/>
      </rPr>
      <t xml:space="preserve"> C</t>
    </r>
  </si>
  <si>
    <t>Lookup Table for 6.07</t>
  </si>
  <si>
    <t>Years</t>
  </si>
  <si>
    <t>Lookup for Secondary Screening (Vine/Liana Only)</t>
  </si>
  <si>
    <t>Test 1:</t>
  </si>
  <si>
    <t>Test 2:</t>
  </si>
  <si>
    <r>
      <rPr>
        <b/>
        <sz val="11"/>
        <color theme="1"/>
        <rFont val="Calibri"/>
        <family val="2"/>
        <scheme val="minor"/>
      </rPr>
      <t>C</t>
    </r>
    <r>
      <rPr>
        <sz val="11"/>
        <color theme="1"/>
        <rFont val="Calibri"/>
        <family val="2"/>
        <scheme val="minor"/>
      </rPr>
      <t xml:space="preserve"> E</t>
    </r>
  </si>
  <si>
    <t>Refer to lookup Table A3</t>
  </si>
  <si>
    <t>ZONES</t>
  </si>
  <si>
    <r>
      <t xml:space="preserve">Genus species </t>
    </r>
    <r>
      <rPr>
        <b/>
        <sz val="14"/>
        <rFont val="Calibri"/>
        <family val="2"/>
        <scheme val="minor"/>
      </rPr>
      <t xml:space="preserve">(common name) </t>
    </r>
  </si>
  <si>
    <t>Species suited to Florida's USDA climate zones (0-low; 1-intermediate; 2-high)
       North Zone: suited to Zones 8, 9
       Central Zone: suited to Zones 9, 10
       South Zone: suited to Zone 10</t>
  </si>
  <si>
    <t>Quality of climate match data (0-low; 1-intermediate; 2-high)</t>
  </si>
  <si>
    <t xml:space="preserve">Implemented Pacific Second Screening </t>
  </si>
  <si>
    <t>Risk Assessment Results</t>
  </si>
  <si>
    <t>section</t>
  </si>
  <si>
    <t># questions answered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</si>
</sst>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12"/>
      <name val="Calibri"/>
      <family val="2"/>
      <scheme val="minor"/>
    </font>
    <font>
      <b/>
      <i/>
      <sz val="14"/>
      <name val="Calibri"/>
      <family val="2"/>
      <scheme val="minor"/>
    </font>
    <font>
      <sz val="11"/>
      <color indexed="8"/>
      <name val="Calibri"/>
      <family val="2"/>
      <scheme val="minor"/>
    </font>
    <font>
      <sz val="9"/>
      <color indexed="8"/>
      <name val="Helvetica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9"/>
      <color indexed="8"/>
      <name val="Helvetica"/>
      <family val="2"/>
    </font>
    <font>
      <b/>
      <sz val="9"/>
      <name val="Arial"/>
      <family val="2"/>
    </font>
    <font>
      <b/>
      <sz val="10"/>
      <name val="Calibri"/>
      <family val="2"/>
      <scheme val="minor"/>
    </font>
    <font>
      <sz val="9"/>
      <name val="Arial"/>
      <family val="2"/>
    </font>
    <font>
      <sz val="10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name val="Arial"/>
      <family val="2"/>
    </font>
    <font>
      <sz val="10"/>
      <name val="Calibri"/>
      <family val="2"/>
    </font>
    <font>
      <b/>
      <sz val="12"/>
      <color theme="4"/>
      <name val="Arial"/>
      <family val="2"/>
    </font>
    <font>
      <sz val="10"/>
      <color theme="1"/>
      <name val="Calibri"/>
      <family val="2"/>
    </font>
    <font>
      <b/>
      <sz val="11"/>
      <color rgb="FFFF0000"/>
      <name val="Calibri"/>
      <family val="2"/>
      <scheme val="minor"/>
    </font>
    <font>
      <sz val="11"/>
      <color rgb="FF000000"/>
      <name val="Calibri"/>
    </font>
    <font>
      <sz val="11"/>
      <color rgb="FFFF0000"/>
      <name val="Calibri"/>
    </font>
    <font>
      <sz val="11"/>
      <color theme="1"/>
      <name val="Calibri"/>
    </font>
    <font>
      <sz val="11"/>
      <color rgb="FF242424"/>
      <name val="Aptos Narrow"/>
      <charset val="1"/>
    </font>
  </fonts>
  <fills count="7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</fills>
  <borders count="38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 style="thin">
        <color theme="2"/>
      </left>
      <right style="thin">
        <color theme="2"/>
      </right>
      <top style="thin">
        <color theme="2"/>
      </top>
      <bottom style="thin">
        <color theme="2"/>
      </bottom>
      <diagonal/>
    </border>
    <border>
      <left/>
      <right style="thin">
        <color theme="2"/>
      </right>
      <top style="thin">
        <color theme="2"/>
      </top>
      <bottom style="thin">
        <color theme="2"/>
      </bottom>
      <diagonal/>
    </border>
    <border>
      <left style="thin">
        <color theme="2"/>
      </left>
      <right/>
      <top/>
      <bottom style="double">
        <color theme="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1">
    <xf numFmtId="0" fontId="0" fillId="0" borderId="0" applyProtection="0"/>
  </cellStyleXfs>
  <cellXfs count="156">
    <xf numFmtId="0" fontId="0" fillId="0" borderId="0" xfId="0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0" borderId="15" xfId="0" applyBorder="1" applyAlignment="1">
      <alignment horizontal="center"/>
    </xf>
    <xf numFmtId="0" fontId="0" fillId="0" borderId="0" xfId="0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0" borderId="0" xfId="0" applyFont="1" applyAlignment="1" applyProtection="1">
      <alignment horizontal="center" vertical="top"/>
      <protection locked="0"/>
    </xf>
    <xf numFmtId="0" fontId="1" fillId="0" borderId="0" xfId="0" applyFont="1" applyAlignment="1" applyProtection="1">
      <alignment horizontal="center" vertical="top" wrapText="1"/>
    </xf>
    <xf numFmtId="0" fontId="1" fillId="0" borderId="4" xfId="0" applyFont="1" applyBorder="1" applyAlignment="1" applyProtection="1">
      <alignment wrapText="1"/>
    </xf>
    <xf numFmtId="0" fontId="0" fillId="0" borderId="23" xfId="0" applyBorder="1" applyAlignment="1" applyProtection="1">
      <alignment horizontal="center" vertical="center" wrapText="1"/>
    </xf>
    <xf numFmtId="0" fontId="0" fillId="0" borderId="6" xfId="0" applyBorder="1" applyAlignment="1" applyProtection="1">
      <alignment horizontal="center" vertical="center" wrapText="1"/>
    </xf>
    <xf numFmtId="0" fontId="1" fillId="0" borderId="2" xfId="0" applyFont="1" applyBorder="1" applyAlignment="1" applyProtection="1">
      <alignment wrapText="1"/>
    </xf>
    <xf numFmtId="0" fontId="1" fillId="0" borderId="3" xfId="0" applyFont="1" applyBorder="1" applyAlignment="1" applyProtection="1">
      <alignment wrapText="1"/>
    </xf>
    <xf numFmtId="0" fontId="0" fillId="0" borderId="0" xfId="0" applyAlignment="1" applyProtection="1">
      <alignment horizontal="center" vertical="center" wrapText="1"/>
    </xf>
    <xf numFmtId="0" fontId="1" fillId="0" borderId="5" xfId="0" applyFont="1" applyBorder="1" applyAlignment="1" applyProtection="1">
      <alignment wrapText="1"/>
    </xf>
    <xf numFmtId="0" fontId="0" fillId="0" borderId="1" xfId="0" applyBorder="1" applyAlignment="1" applyProtection="1">
      <alignment horizontal="center" vertical="center" wrapText="1"/>
    </xf>
    <xf numFmtId="0" fontId="1" fillId="0" borderId="0" xfId="0" applyFont="1" applyAlignment="1" applyProtection="1">
      <alignment wrapText="1"/>
    </xf>
    <xf numFmtId="0" fontId="1" fillId="0" borderId="22" xfId="0" applyFont="1" applyBorder="1" applyAlignment="1" applyProtection="1">
      <alignment wrapText="1"/>
    </xf>
    <xf numFmtId="0" fontId="6" fillId="0" borderId="22" xfId="0" applyFont="1" applyBorder="1" applyAlignment="1" applyProtection="1">
      <alignment wrapText="1"/>
    </xf>
    <xf numFmtId="2" fontId="10" fillId="0" borderId="29" xfId="0" applyNumberFormat="1" applyFont="1" applyBorder="1" applyAlignment="1">
      <alignment horizontal="left" vertical="top" wrapText="1"/>
    </xf>
    <xf numFmtId="2" fontId="11" fillId="5" borderId="29" xfId="0" applyNumberFormat="1" applyFont="1" applyFill="1" applyBorder="1" applyAlignment="1">
      <alignment horizontal="left" vertical="top" wrapText="1"/>
    </xf>
    <xf numFmtId="0" fontId="13" fillId="5" borderId="29" xfId="0" applyFont="1" applyFill="1" applyBorder="1" applyAlignment="1">
      <alignment vertical="top" wrapText="1"/>
    </xf>
    <xf numFmtId="0" fontId="12" fillId="5" borderId="29" xfId="0" applyFont="1" applyFill="1" applyBorder="1" applyAlignment="1">
      <alignment horizontal="left" vertical="top" wrapText="1"/>
    </xf>
    <xf numFmtId="0" fontId="6" fillId="5" borderId="29" xfId="0" applyFont="1" applyFill="1" applyBorder="1" applyAlignment="1">
      <alignment vertical="top" wrapText="1"/>
    </xf>
    <xf numFmtId="2" fontId="10" fillId="0" borderId="0" xfId="0" applyNumberFormat="1" applyFont="1" applyAlignment="1">
      <alignment horizontal="right" vertical="top" wrapText="1"/>
    </xf>
    <xf numFmtId="0" fontId="10" fillId="0" borderId="0" xfId="0" applyFont="1" applyAlignment="1">
      <alignment vertical="top" wrapText="1"/>
    </xf>
    <xf numFmtId="0" fontId="12" fillId="0" borderId="0" xfId="0" applyFont="1"/>
    <xf numFmtId="0" fontId="14" fillId="0" borderId="2" xfId="0" applyFont="1" applyBorder="1" applyAlignment="1">
      <alignment vertical="top" wrapText="1"/>
    </xf>
    <xf numFmtId="0" fontId="15" fillId="0" borderId="3" xfId="0" applyFont="1" applyBorder="1" applyAlignment="1">
      <alignment wrapText="1"/>
    </xf>
    <xf numFmtId="0" fontId="16" fillId="0" borderId="4" xfId="0" applyFont="1" applyBorder="1" applyAlignment="1">
      <alignment wrapText="1"/>
    </xf>
    <xf numFmtId="0" fontId="17" fillId="0" borderId="22" xfId="0" applyFont="1" applyBorder="1"/>
    <xf numFmtId="0" fontId="17" fillId="0" borderId="0" xfId="0" applyFont="1"/>
    <xf numFmtId="0" fontId="18" fillId="0" borderId="23" xfId="0" applyFont="1" applyBorder="1"/>
    <xf numFmtId="0" fontId="17" fillId="0" borderId="5" xfId="0" applyFont="1" applyBorder="1"/>
    <xf numFmtId="0" fontId="17" fillId="0" borderId="1" xfId="0" applyFont="1" applyBorder="1"/>
    <xf numFmtId="0" fontId="18" fillId="0" borderId="6" xfId="0" applyFont="1" applyBorder="1"/>
    <xf numFmtId="0" fontId="6" fillId="4" borderId="29" xfId="0" applyFont="1" applyFill="1" applyBorder="1" applyAlignment="1">
      <alignment horizontal="center" wrapText="1"/>
    </xf>
    <xf numFmtId="0" fontId="6" fillId="4" borderId="29" xfId="0" applyFont="1" applyFill="1" applyBorder="1" applyAlignment="1">
      <alignment horizontal="center" vertical="top"/>
    </xf>
    <xf numFmtId="0" fontId="6" fillId="4" borderId="29" xfId="0" applyFont="1" applyFill="1" applyBorder="1" applyAlignment="1">
      <alignment horizontal="center" vertical="top" wrapText="1"/>
    </xf>
    <xf numFmtId="0" fontId="20" fillId="0" borderId="29" xfId="0" applyFont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0" fontId="21" fillId="0" borderId="29" xfId="0" applyFont="1" applyBorder="1" applyAlignment="1">
      <alignment vertical="center" wrapText="1"/>
    </xf>
    <xf numFmtId="0" fontId="12" fillId="0" borderId="29" xfId="0" applyFont="1" applyBorder="1" applyAlignment="1">
      <alignment vertical="center" wrapText="1"/>
    </xf>
    <xf numFmtId="0" fontId="22" fillId="0" borderId="29" xfId="0" applyFont="1" applyBorder="1" applyAlignment="1">
      <alignment vertical="center" wrapText="1"/>
    </xf>
    <xf numFmtId="0" fontId="23" fillId="0" borderId="29" xfId="0" applyFont="1" applyBorder="1" applyAlignment="1">
      <alignment vertical="center" wrapText="1"/>
    </xf>
    <xf numFmtId="0" fontId="0" fillId="0" borderId="0" xfId="0" applyAlignment="1" applyProtection="1">
      <alignment wrapText="1"/>
      <protection locked="0"/>
    </xf>
    <xf numFmtId="0" fontId="0" fillId="3" borderId="24" xfId="0" applyFill="1" applyBorder="1" applyAlignment="1" applyProtection="1">
      <alignment wrapText="1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wrapText="1"/>
    </xf>
    <xf numFmtId="0" fontId="0" fillId="3" borderId="0" xfId="0" applyFill="1" applyAlignment="1" applyProtection="1">
      <alignment wrapText="1"/>
    </xf>
    <xf numFmtId="0" fontId="0" fillId="0" borderId="4" xfId="0" applyBorder="1" applyAlignment="1" applyProtection="1">
      <alignment horizontal="center" vertical="center" wrapText="1"/>
    </xf>
    <xf numFmtId="0" fontId="0" fillId="3" borderId="25" xfId="0" applyFill="1" applyBorder="1" applyAlignment="1" applyProtection="1">
      <alignment wrapText="1"/>
      <protection locked="0"/>
    </xf>
    <xf numFmtId="0" fontId="0" fillId="0" borderId="26" xfId="0" applyBorder="1" applyAlignment="1" applyProtection="1">
      <alignment wrapText="1"/>
      <protection locked="0"/>
    </xf>
    <xf numFmtId="0" fontId="0" fillId="0" borderId="0" xfId="0" applyAlignment="1" applyProtection="1">
      <alignment horizontal="left" vertical="top" wrapText="1"/>
      <protection locked="0"/>
    </xf>
    <xf numFmtId="0" fontId="0" fillId="3" borderId="24" xfId="0" applyFill="1" applyBorder="1" applyProtection="1">
      <protection locked="0"/>
    </xf>
    <xf numFmtId="2" fontId="10" fillId="0" borderId="0" xfId="0" applyNumberFormat="1" applyFont="1" applyAlignment="1" applyProtection="1">
      <alignment horizontal="right" vertical="top" wrapText="1"/>
    </xf>
    <xf numFmtId="0" fontId="10" fillId="0" borderId="0" xfId="0" applyFont="1" applyAlignment="1" applyProtection="1">
      <alignment vertical="top" wrapText="1"/>
    </xf>
    <xf numFmtId="0" fontId="12" fillId="0" borderId="0" xfId="0" applyFont="1" applyAlignment="1" applyProtection="1">
      <alignment vertical="top" wrapText="1"/>
    </xf>
    <xf numFmtId="0" fontId="1" fillId="0" borderId="2" xfId="0" applyFont="1" applyBorder="1" applyAlignment="1" applyProtection="1">
      <alignment horizontal="left" vertical="center" wrapText="1"/>
    </xf>
    <xf numFmtId="0" fontId="1" fillId="0" borderId="5" xfId="0" applyFont="1" applyBorder="1" applyAlignment="1" applyProtection="1">
      <alignment horizontal="left" vertical="center" wrapText="1"/>
    </xf>
    <xf numFmtId="0" fontId="0" fillId="0" borderId="14" xfId="0" applyBorder="1" applyProtection="1"/>
    <xf numFmtId="0" fontId="1" fillId="3" borderId="30" xfId="0" applyFont="1" applyFill="1" applyBorder="1" applyAlignment="1" applyProtection="1">
      <alignment horizontal="right"/>
    </xf>
    <xf numFmtId="0" fontId="6" fillId="4" borderId="29" xfId="0" applyFont="1" applyFill="1" applyBorder="1" applyAlignment="1" applyProtection="1">
      <alignment horizontal="center" vertical="center" wrapText="1"/>
    </xf>
    <xf numFmtId="2" fontId="10" fillId="0" borderId="29" xfId="0" applyNumberFormat="1" applyFont="1" applyBorder="1" applyAlignment="1" applyProtection="1">
      <alignment horizontal="left" vertical="top" wrapText="1"/>
    </xf>
    <xf numFmtId="0" fontId="10" fillId="0" borderId="10" xfId="0" applyFont="1" applyBorder="1" applyAlignment="1" applyProtection="1">
      <alignment vertical="top" wrapText="1"/>
    </xf>
    <xf numFmtId="0" fontId="11" fillId="0" borderId="29" xfId="0" applyFont="1" applyBorder="1" applyAlignment="1" applyProtection="1">
      <alignment horizontal="center" vertical="top" wrapText="1"/>
    </xf>
    <xf numFmtId="0" fontId="11" fillId="0" borderId="0" xfId="0" applyFont="1" applyAlignment="1" applyProtection="1">
      <alignment vertical="center" wrapText="1"/>
    </xf>
    <xf numFmtId="0" fontId="11" fillId="0" borderId="0" xfId="0" applyFont="1" applyAlignment="1" applyProtection="1">
      <alignment vertical="top" wrapText="1"/>
    </xf>
    <xf numFmtId="0" fontId="0" fillId="0" borderId="29" xfId="0" applyBorder="1" applyAlignment="1" applyProtection="1">
      <alignment horizontal="center" vertical="top" wrapText="1"/>
    </xf>
    <xf numFmtId="0" fontId="12" fillId="0" borderId="10" xfId="0" applyFont="1" applyBorder="1" applyAlignment="1" applyProtection="1">
      <alignment vertical="top" wrapText="1"/>
    </xf>
    <xf numFmtId="16" fontId="11" fillId="0" borderId="29" xfId="0" applyNumberFormat="1" applyFont="1" applyBorder="1" applyAlignment="1" applyProtection="1">
      <alignment horizontal="center" vertical="top" wrapText="1"/>
    </xf>
    <xf numFmtId="0" fontId="0" fillId="0" borderId="29" xfId="0" applyBorder="1" applyAlignment="1" applyProtection="1">
      <alignment horizontal="center"/>
    </xf>
    <xf numFmtId="0" fontId="0" fillId="3" borderId="29" xfId="0" applyFill="1" applyBorder="1" applyAlignment="1" applyProtection="1">
      <alignment horizontal="center"/>
    </xf>
    <xf numFmtId="16" fontId="0" fillId="0" borderId="0" xfId="0" applyNumberFormat="1" applyAlignment="1" applyProtection="1">
      <alignment wrapText="1"/>
      <protection locked="0"/>
    </xf>
    <xf numFmtId="0" fontId="7" fillId="0" borderId="0" xfId="0" applyFont="1" applyAlignment="1" applyProtection="1">
      <alignment wrapText="1"/>
      <protection locked="0"/>
    </xf>
    <xf numFmtId="0" fontId="10" fillId="0" borderId="0" xfId="0" applyFont="1" applyAlignment="1" applyProtection="1">
      <alignment vertical="top" wrapText="1"/>
      <protection locked="0"/>
    </xf>
    <xf numFmtId="2" fontId="10" fillId="0" borderId="0" xfId="0" applyNumberFormat="1" applyFont="1" applyAlignment="1" applyProtection="1">
      <alignment horizontal="right" vertical="top" wrapText="1"/>
      <protection locked="0"/>
    </xf>
    <xf numFmtId="0" fontId="2" fillId="3" borderId="24" xfId="0" applyFont="1" applyFill="1" applyBorder="1" applyAlignment="1" applyProtection="1">
      <alignment horizontal="center" vertical="top" wrapText="1"/>
    </xf>
    <xf numFmtId="0" fontId="0" fillId="0" borderId="15" xfId="0" applyBorder="1" applyAlignment="1" applyProtection="1">
      <alignment horizontal="center"/>
    </xf>
    <xf numFmtId="0" fontId="0" fillId="0" borderId="21" xfId="0" applyBorder="1" applyAlignment="1" applyProtection="1">
      <alignment horizontal="center"/>
    </xf>
    <xf numFmtId="0" fontId="0" fillId="0" borderId="19" xfId="0" applyBorder="1" applyProtection="1"/>
    <xf numFmtId="0" fontId="0" fillId="0" borderId="0" xfId="0" applyAlignment="1" applyProtection="1">
      <alignment horizontal="center"/>
      <protection locked="0"/>
    </xf>
    <xf numFmtId="0" fontId="0" fillId="0" borderId="20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37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15" xfId="0" applyBorder="1" applyAlignment="1" applyProtection="1">
      <alignment horizontal="center" vertical="center"/>
    </xf>
    <xf numFmtId="0" fontId="24" fillId="5" borderId="28" xfId="0" applyFont="1" applyFill="1" applyBorder="1" applyAlignment="1" applyProtection="1">
      <alignment horizontal="left" vertical="center"/>
      <protection locked="0"/>
    </xf>
    <xf numFmtId="0" fontId="20" fillId="0" borderId="0" xfId="0" applyFont="1" applyAlignment="1" applyProtection="1">
      <alignment wrapText="1"/>
      <protection locked="0"/>
    </xf>
    <xf numFmtId="0" fontId="25" fillId="6" borderId="0" xfId="0" applyFont="1" applyFill="1" applyProtection="1">
      <protection locked="0"/>
    </xf>
    <xf numFmtId="0" fontId="25" fillId="6" borderId="0" xfId="0" applyFont="1" applyFill="1" applyAlignment="1" applyProtection="1">
      <alignment wrapText="1"/>
      <protection locked="0"/>
    </xf>
    <xf numFmtId="0" fontId="26" fillId="0" borderId="0" xfId="0" applyFont="1" applyAlignment="1" applyProtection="1">
      <alignment horizontal="center" vertical="top" wrapText="1"/>
      <protection locked="0"/>
    </xf>
    <xf numFmtId="0" fontId="29" fillId="0" borderId="0" xfId="0" applyFont="1" applyAlignment="1" applyProtection="1">
      <alignment wrapText="1"/>
      <protection locked="0"/>
    </xf>
    <xf numFmtId="0" fontId="30" fillId="0" borderId="0" xfId="0" applyFont="1" applyProtection="1">
      <protection locked="0"/>
    </xf>
    <xf numFmtId="0" fontId="0" fillId="3" borderId="32" xfId="0" applyFill="1" applyBorder="1" applyAlignment="1" applyProtection="1">
      <alignment horizontal="center"/>
    </xf>
    <xf numFmtId="0" fontId="0" fillId="3" borderId="31" xfId="0" applyFill="1" applyBorder="1" applyAlignment="1" applyProtection="1">
      <alignment horizontal="center"/>
    </xf>
    <xf numFmtId="0" fontId="0" fillId="0" borderId="0" xfId="0" applyAlignment="1" applyProtection="1">
      <alignment horizontal="center"/>
      <protection locked="0"/>
    </xf>
    <xf numFmtId="0" fontId="0" fillId="0" borderId="15" xfId="0" applyBorder="1" applyAlignment="1" applyProtection="1">
      <alignment horizontal="center"/>
      <protection locked="0"/>
    </xf>
    <xf numFmtId="0" fontId="1" fillId="0" borderId="20" xfId="0" applyFont="1" applyBorder="1" applyAlignment="1" applyProtection="1">
      <alignment horizontal="center" wrapText="1"/>
      <protection locked="0"/>
    </xf>
    <xf numFmtId="0" fontId="1" fillId="2" borderId="30" xfId="0" applyFont="1" applyFill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center" wrapText="1"/>
    </xf>
    <xf numFmtId="0" fontId="1" fillId="2" borderId="31" xfId="0" applyFont="1" applyFill="1" applyBorder="1" applyAlignment="1" applyProtection="1">
      <alignment horizontal="center" wrapText="1"/>
    </xf>
    <xf numFmtId="0" fontId="0" fillId="0" borderId="12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 wrapText="1"/>
      <protection locked="0"/>
    </xf>
    <xf numFmtId="0" fontId="0" fillId="0" borderId="15" xfId="0" applyBorder="1" applyAlignment="1" applyProtection="1">
      <alignment horizontal="center" wrapText="1"/>
      <protection locked="0"/>
    </xf>
    <xf numFmtId="0" fontId="4" fillId="2" borderId="7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0" fillId="2" borderId="7" xfId="0" applyFill="1" applyBorder="1" applyAlignment="1">
      <alignment horizontal="center" vertical="center" wrapText="1"/>
    </xf>
    <xf numFmtId="0" fontId="0" fillId="2" borderId="16" xfId="0" applyFill="1" applyBorder="1" applyAlignment="1">
      <alignment horizontal="center" vertical="center" wrapText="1"/>
    </xf>
    <xf numFmtId="0" fontId="0" fillId="2" borderId="9" xfId="0" applyFill="1" applyBorder="1" applyAlignment="1">
      <alignment horizontal="center" vertical="center" wrapText="1"/>
    </xf>
    <xf numFmtId="0" fontId="0" fillId="2" borderId="15" xfId="0" applyFill="1" applyBorder="1" applyAlignment="1">
      <alignment horizontal="center" vertical="center" wrapText="1"/>
    </xf>
    <xf numFmtId="0" fontId="0" fillId="2" borderId="8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0" fillId="0" borderId="14" xfId="0" applyBorder="1" applyAlignment="1">
      <alignment horizontal="left" vertical="top"/>
    </xf>
    <xf numFmtId="0" fontId="0" fillId="0" borderId="0" xfId="0" applyAlignment="1">
      <alignment horizontal="left" vertical="top"/>
    </xf>
    <xf numFmtId="0" fontId="0" fillId="0" borderId="14" xfId="0" applyBorder="1" applyAlignment="1">
      <alignment vertical="top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0" fillId="0" borderId="36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0" xfId="0" applyAlignment="1">
      <alignment horizontal="center"/>
    </xf>
    <xf numFmtId="0" fontId="0" fillId="0" borderId="19" xfId="0" applyBorder="1" applyAlignment="1">
      <alignment vertical="top"/>
    </xf>
    <xf numFmtId="0" fontId="0" fillId="0" borderId="15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28" xfId="0" applyFont="1" applyFill="1" applyBorder="1" applyAlignment="1" applyProtection="1">
      <alignment horizontal="center" vertical="center" wrapText="1"/>
    </xf>
    <xf numFmtId="0" fontId="6" fillId="5" borderId="29" xfId="0" applyFont="1" applyFill="1" applyBorder="1" applyAlignment="1">
      <alignment horizontal="center" vertical="top" wrapText="1"/>
    </xf>
    <xf numFmtId="0" fontId="8" fillId="0" borderId="10" xfId="0" applyFont="1" applyBorder="1" applyAlignment="1" applyProtection="1">
      <alignment horizontal="left"/>
    </xf>
    <xf numFmtId="0" fontId="8" fillId="0" borderId="27" xfId="0" applyFont="1" applyBorder="1" applyAlignment="1" applyProtection="1">
      <alignment horizontal="left"/>
    </xf>
    <xf numFmtId="0" fontId="0" fillId="0" borderId="14" xfId="0" applyBorder="1" applyAlignment="1"/>
    <xf numFmtId="0" fontId="0" fillId="0" borderId="0" xfId="0" applyAlignment="1"/>
    <xf numFmtId="0" fontId="0" fillId="0" borderId="15" xfId="0" applyBorder="1" applyAlignment="1"/>
    <xf numFmtId="0" fontId="0" fillId="0" borderId="33" xfId="0" applyBorder="1" applyAlignment="1"/>
    <xf numFmtId="0" fontId="0" fillId="0" borderId="16" xfId="0" applyBorder="1" applyAlignment="1"/>
    <xf numFmtId="0" fontId="0" fillId="0" borderId="20" xfId="0" applyBorder="1" applyAlignment="1"/>
    <xf numFmtId="0" fontId="0" fillId="0" borderId="21" xfId="0" applyBorder="1" applyAlignment="1"/>
  </cellXfs>
  <cellStyles count="1">
    <cellStyle name="Normal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2.xml"/><Relationship Id="rId5" Type="http://schemas.openxmlformats.org/officeDocument/2006/relationships/theme" Target="theme/theme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266700</xdr:colOff>
      <xdr:row>0</xdr:row>
      <xdr:rowOff>142876</xdr:rowOff>
    </xdr:from>
    <xdr:to>
      <xdr:col>2</xdr:col>
      <xdr:colOff>19050</xdr:colOff>
      <xdr:row>0</xdr:row>
      <xdr:rowOff>1130127</xdr:rowOff>
    </xdr:to>
    <xdr:pic>
      <xdr:nvPicPr>
        <xdr:cNvPr id="3" name="Picture 2" descr="Screen Shot 2015-03-11 at 10.50.32 AM.png">
          <a:extLst>
            <a:ext uri="{FF2B5EF4-FFF2-40B4-BE49-F238E27FC236}">
              <a16:creationId xmlns:a16="http://schemas.microsoft.com/office/drawing/2014/main" id="{625CA487-A7E6-4CD2-8D94-2F6184FF09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42950" y="142876"/>
          <a:ext cx="4048125" cy="9872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230ED-15D9-4079-BE3B-A424EDD1BAFC}">
  <dimension ref="A1:H107"/>
  <sheetViews>
    <sheetView tabSelected="1" zoomScale="125" zoomScaleNormal="125" workbookViewId="0">
      <pane xSplit="1" topLeftCell="B40" activePane="topRight" state="frozen"/>
      <selection pane="topRight" activeCell="F46" sqref="F46"/>
    </sheetView>
  </sheetViews>
  <sheetFormatPr defaultColWidth="9.140625" defaultRowHeight="15"/>
  <cols>
    <col min="1" max="1" width="9" style="58" customWidth="1"/>
    <col min="2" max="2" width="45.42578125" style="58" customWidth="1"/>
    <col min="3" max="3" width="12.42578125" style="58" customWidth="1"/>
    <col min="4" max="4" width="9.42578125" style="58" bestFit="1" customWidth="1"/>
    <col min="5" max="5" width="12.28515625" style="65" hidden="1" customWidth="1"/>
    <col min="6" max="6" width="61.42578125" style="58" customWidth="1"/>
    <col min="7" max="7" width="43.28515625" style="58" customWidth="1"/>
    <col min="8" max="8" width="27.140625" style="85" customWidth="1"/>
    <col min="9" max="16384" width="9.140625" style="58"/>
  </cols>
  <sheetData>
    <row r="1" spans="1:8" ht="30" customHeight="1">
      <c r="A1" s="27" t="s">
        <v>0</v>
      </c>
      <c r="B1" s="85" t="s">
        <v>1</v>
      </c>
      <c r="C1" s="56"/>
      <c r="D1" s="56"/>
      <c r="E1" s="57"/>
      <c r="F1" s="103" t="s">
        <v>2</v>
      </c>
      <c r="G1" s="56"/>
    </row>
    <row r="2" spans="1:8" s="17" customFormat="1" ht="30.75" customHeight="1">
      <c r="A2" s="18" t="s">
        <v>3</v>
      </c>
      <c r="B2" s="18" t="s">
        <v>4</v>
      </c>
      <c r="C2" s="18" t="s">
        <v>5</v>
      </c>
      <c r="D2" s="18" t="s">
        <v>6</v>
      </c>
      <c r="E2" s="88" t="s">
        <v>7</v>
      </c>
      <c r="F2" s="18" t="s">
        <v>8</v>
      </c>
      <c r="G2" s="18" t="s">
        <v>9</v>
      </c>
      <c r="H2" s="102"/>
    </row>
    <row r="3" spans="1:8">
      <c r="A3" s="66">
        <v>1.01</v>
      </c>
      <c r="B3" s="67" t="s">
        <v>10</v>
      </c>
      <c r="C3" s="56" t="s">
        <v>11</v>
      </c>
      <c r="D3" s="59">
        <f>IF(C3="Y",-3,IF(C3="N",0," "))</f>
        <v>0</v>
      </c>
      <c r="E3" s="57"/>
      <c r="F3" s="99" t="s">
        <v>12</v>
      </c>
      <c r="G3" s="64"/>
    </row>
    <row r="4" spans="1:8" ht="15.95">
      <c r="A4" s="66">
        <v>1.02</v>
      </c>
      <c r="B4" s="67" t="s">
        <v>13</v>
      </c>
      <c r="C4" s="56"/>
      <c r="D4" s="59" t="str">
        <f>IF(C4="n",VLOOKUP(LUT!C5,LUT!C4:E52,2),IF(C4="y",VLOOKUP(LUT!C5,LUT!C4:E52,3)," "))</f>
        <v xml:space="preserve"> </v>
      </c>
      <c r="E4" s="57"/>
      <c r="F4" s="64"/>
      <c r="G4" s="64"/>
    </row>
    <row r="5" spans="1:8" ht="15.95">
      <c r="A5" s="66">
        <v>1.03</v>
      </c>
      <c r="B5" s="67" t="s">
        <v>14</v>
      </c>
      <c r="C5" s="56"/>
      <c r="D5" s="59" t="str">
        <f>IF(C5="Y",1,IF(C5="N",-1," "))</f>
        <v xml:space="preserve"> </v>
      </c>
      <c r="E5" s="57"/>
      <c r="F5" s="64"/>
      <c r="G5" s="64"/>
    </row>
    <row r="6" spans="1:8" ht="76.5">
      <c r="A6" s="66">
        <v>2.0099999999999998</v>
      </c>
      <c r="B6" s="67" t="s">
        <v>15</v>
      </c>
      <c r="C6" s="56">
        <v>3</v>
      </c>
      <c r="D6" s="60"/>
      <c r="E6" s="57"/>
      <c r="F6" s="99" t="s">
        <v>16</v>
      </c>
      <c r="G6" s="64" t="s">
        <v>17</v>
      </c>
    </row>
    <row r="7" spans="1:8" ht="30.75">
      <c r="A7" s="66">
        <v>2.02</v>
      </c>
      <c r="B7" s="67" t="s">
        <v>18</v>
      </c>
      <c r="C7" s="56">
        <v>3</v>
      </c>
      <c r="D7" s="60"/>
      <c r="E7" s="57"/>
      <c r="F7" s="99" t="s">
        <v>19</v>
      </c>
      <c r="G7" s="64"/>
    </row>
    <row r="8" spans="1:8">
      <c r="A8" s="66">
        <v>2.0299999999999998</v>
      </c>
      <c r="B8" s="67" t="s">
        <v>20</v>
      </c>
      <c r="C8" s="56" t="s">
        <v>11</v>
      </c>
      <c r="D8" s="59">
        <f>IF(C8="y",1,IF(C8="n",0," "))</f>
        <v>0</v>
      </c>
      <c r="E8" s="57"/>
      <c r="F8" s="99" t="s">
        <v>19</v>
      </c>
      <c r="G8" s="99"/>
    </row>
    <row r="9" spans="1:8" ht="121.5">
      <c r="A9" s="66">
        <v>2.04</v>
      </c>
      <c r="B9" s="67" t="s">
        <v>21</v>
      </c>
      <c r="C9" s="56" t="s">
        <v>22</v>
      </c>
      <c r="D9" s="59">
        <f>IF(C9="y",1,IF(C9="n",0," "))</f>
        <v>1</v>
      </c>
      <c r="E9" s="57"/>
      <c r="F9" s="99" t="s">
        <v>19</v>
      </c>
      <c r="G9" s="99"/>
    </row>
    <row r="10" spans="1:8" ht="30.75">
      <c r="A10" s="66">
        <v>2.0499999999999998</v>
      </c>
      <c r="B10" s="67" t="s">
        <v>23</v>
      </c>
      <c r="C10" s="56" t="s">
        <v>22</v>
      </c>
      <c r="D10" s="60"/>
      <c r="E10" s="57"/>
      <c r="F10" s="58" t="s">
        <v>24</v>
      </c>
      <c r="G10" s="58" t="s">
        <v>25</v>
      </c>
    </row>
    <row r="11" spans="1:8">
      <c r="A11" s="66">
        <v>3.01</v>
      </c>
      <c r="B11" s="67" t="s">
        <v>26</v>
      </c>
      <c r="C11" s="56" t="s">
        <v>22</v>
      </c>
      <c r="D11" s="59">
        <f>IF(C11="n",LOOKUP($C$10,LUT!$I$13:$L$13,LUT!$I$14:$L$14),IF(AND(C11="y",AND($C$6=1,$C$7=1)),2,IF(AND(C11="y",AND($C$6=1,$C$7=2)),1,IF(AND(C11="y",AND($C$6=1,$C$7=3)),1,IF(AND(C11="y",AND($C$6=2,$C$7=1)),2,IF(AND(C11="y",AND($C$6=2,$C$7=2)),2,IF(AND(C11="y",AND($C$6=2,$C$7=3)),1,IF(AND(C11="y",AND($C$6=3,$C$7=1)),2,IF(AND(C11="y",AND($C$6=3,$C$7=2)),2,IF(AND(C11="y",AND($C$6=3,$C$7=3)),2,""))))))))))</f>
        <v>2</v>
      </c>
      <c r="E11" s="57"/>
      <c r="F11" s="58" t="s">
        <v>27</v>
      </c>
      <c r="G11" s="58" t="s">
        <v>28</v>
      </c>
    </row>
    <row r="12" spans="1:8" ht="106.5">
      <c r="A12" s="66">
        <v>3.02</v>
      </c>
      <c r="B12" s="67" t="s">
        <v>29</v>
      </c>
      <c r="C12" s="56" t="s">
        <v>22</v>
      </c>
      <c r="D12" s="59">
        <f>IF(C12="n",LOOKUP($C$10,LUT!$I$13:$L$13,LUT!$I$15:$L$15),IF(AND(C12="y",AND($C$6=1,$C$7=1)),2,IF(AND(C12="y",AND($C$6=1,$C$7=2)),1,IF(AND(C12="y",AND($C$6=1,$C$7=3)),1,IF(AND(C12="y",AND($C$6=2,$C$7=1)),2,IF(AND(C12="y",AND($C$6=2,$C$7=2)),2,IF(AND(C12="y",AND($C$6=2,$C$7=3)),1,IF(AND(C12="y",AND($C$6=3,$C$7=1)),2,IF(AND(C12="y",AND($C$6=3,$C$7=2)),2,IF(AND(C12="y",AND($C$6=3,$C$7=3)),2,""))))))))))</f>
        <v>2</v>
      </c>
      <c r="E12" s="57"/>
      <c r="F12" s="101" t="s">
        <v>30</v>
      </c>
      <c r="G12" s="56" t="s">
        <v>31</v>
      </c>
    </row>
    <row r="13" spans="1:8">
      <c r="A13" s="66">
        <v>3.03</v>
      </c>
      <c r="B13" s="67" t="s">
        <v>32</v>
      </c>
      <c r="C13" s="56" t="s">
        <v>11</v>
      </c>
      <c r="D13" s="59">
        <f>IF(C13="n",LOOKUP($C$10,LUT!$I$13:$L$13,LUT!$I$15:$L$15),IF(AND(C13="y",AND($C$6=1,$C$7=1)),4,IF(AND(C13="y",AND($C$6=1,$C$7=2)),2,IF(AND(C13="y",AND($C$6=1,$C$7=3)),1,IF(AND(C13="y",AND($C$6=2,$C$7=1)),4,IF(AND(C13="y",AND($C$6=2,$C$7=2)),3,IF(AND(C13="y",AND($C$6=2,$C$7=3)),2,IF(AND(C13="y",AND($C$6=3,$C$7=1)),4,IF(AND(C13="y",AND($C$6=3,$C$7=2)),4,IF(AND(C13="y",AND($C$6=3,$C$7=3)),4,""))))))))))</f>
        <v>0</v>
      </c>
      <c r="E13" s="57"/>
      <c r="F13" s="100" t="s">
        <v>12</v>
      </c>
      <c r="G13" s="64"/>
    </row>
    <row r="14" spans="1:8">
      <c r="A14" s="66">
        <v>3.04</v>
      </c>
      <c r="B14" s="67" t="s">
        <v>33</v>
      </c>
      <c r="C14" s="56" t="s">
        <v>11</v>
      </c>
      <c r="D14" s="59">
        <f>IF(C14="n",LOOKUP($C$10,LUT!$I$13:$L$13,LUT!$I$15:$L$15),IF(AND(C14="y",AND($C$6=1,$C$7=1)),4,IF(AND(C14="y",AND($C$6=1,$C$7=2)),2,IF(AND(C14="y",AND($C$6=1,$C$7=3)),1,IF(AND(C14="y",AND($C$6=2,$C$7=1)),4,IF(AND(C14="y",AND($C$6=2,$C$7=2)),3,IF(AND(C14="y",AND($C$6=2,$C$7=3)),2,IF(AND(C14="y",AND($C$6=3,$C$7=1)),4,IF(AND(C14="y",AND($C$6=3,$C$7=2)),4,IF(AND(C14="y",AND($C$6=3,$C$7=3)),4,""))))))))))</f>
        <v>0</v>
      </c>
      <c r="E14" s="57"/>
      <c r="F14" s="64" t="s">
        <v>12</v>
      </c>
      <c r="G14" s="64"/>
    </row>
    <row r="15" spans="1:8" ht="229.5">
      <c r="A15" s="66">
        <v>3.05</v>
      </c>
      <c r="B15" s="67" t="s">
        <v>34</v>
      </c>
      <c r="C15" s="56" t="s">
        <v>22</v>
      </c>
      <c r="D15" s="59">
        <f>IF(C15="n",LOOKUP($C$10,LUT!$I$13:$L$13,LUT!$I$15:$L$15),IF(AND(C15="y",AND($C$6=1,$C$7=1)),2,IF(AND(C15="y",AND($C$6=1,$C$7=2)),1,IF(AND(C15="y",AND($C$6=1,$C$7=3)),1,IF(AND(C15="y",AND($C$6=2,$C$7=1)),2,IF(AND(C15="y",AND($C$6=2,$C$7=2)),2,IF(AND(C15="y",AND($C$6=2,$C$7=3)),1,IF(AND(C15="y",AND($C$6=3,$C$7=1)),2,IF(AND(C15="y",AND($C$6=3,$C$7=2)),2,IF(AND(C15="y",AND($C$6=3,$C$7=3)),2,""))))))))))</f>
        <v>2</v>
      </c>
      <c r="E15" s="57"/>
      <c r="F15" s="64" t="s">
        <v>35</v>
      </c>
      <c r="G15" s="64" t="s">
        <v>36</v>
      </c>
    </row>
    <row r="16" spans="1:8">
      <c r="A16" s="66">
        <v>4.01</v>
      </c>
      <c r="B16" s="67" t="s">
        <v>37</v>
      </c>
      <c r="C16" s="56" t="s">
        <v>11</v>
      </c>
      <c r="D16" s="59">
        <f>IF(C16="y",VLOOKUP(LUT!C17,LUT!$C$4:$E$52,3),IF(C16="n",VLOOKUP(LUT!C17,LUT!$C$4:$E$52,2)," "))</f>
        <v>0</v>
      </c>
      <c r="E16" s="57"/>
      <c r="F16" s="64" t="s">
        <v>12</v>
      </c>
      <c r="G16" s="64"/>
    </row>
    <row r="17" spans="1:7">
      <c r="A17" s="66">
        <v>4.0199999999999996</v>
      </c>
      <c r="B17" s="67" t="s">
        <v>38</v>
      </c>
      <c r="C17" s="56" t="s">
        <v>39</v>
      </c>
      <c r="D17" s="59" t="str">
        <f>IF(C17="y",VLOOKUP(LUT!C18,LUT!C4:E52,3),IF(C17="n",VLOOKUP(LUT!C18,LUT!C4:E52,2)," "))</f>
        <v xml:space="preserve"> </v>
      </c>
      <c r="E17" s="57"/>
      <c r="F17" s="64" t="s">
        <v>40</v>
      </c>
      <c r="G17" s="64"/>
    </row>
    <row r="18" spans="1:7">
      <c r="A18" s="66">
        <v>4.03</v>
      </c>
      <c r="B18" s="67" t="s">
        <v>41</v>
      </c>
      <c r="C18" s="56" t="s">
        <v>11</v>
      </c>
      <c r="D18" s="59">
        <f>IF(C18="y",VLOOKUP(LUT!C19,LUT!$C$4:$E$52,3),IF(C18="n",VLOOKUP(LUT!C19,LUT!$C$4:$E$52,2)," "))</f>
        <v>0</v>
      </c>
      <c r="E18" s="57"/>
      <c r="F18" s="64" t="s">
        <v>12</v>
      </c>
      <c r="G18" s="64"/>
    </row>
    <row r="19" spans="1:7">
      <c r="A19" s="66">
        <v>4.04</v>
      </c>
      <c r="B19" s="67" t="s">
        <v>42</v>
      </c>
      <c r="C19" s="56" t="s">
        <v>39</v>
      </c>
      <c r="D19" s="59" t="str">
        <f>IF(C19="y",VLOOKUP(LUT!C20,LUT!$C$4:$E$52,3),IF(C19="n",VLOOKUP(LUT!C20,LUT!$C$4:$E$52,2)," "))</f>
        <v xml:space="preserve"> </v>
      </c>
      <c r="E19" s="57"/>
      <c r="F19" s="64" t="s">
        <v>43</v>
      </c>
      <c r="G19" s="64"/>
    </row>
    <row r="20" spans="1:7" ht="121.5">
      <c r="A20" s="66">
        <v>4.05</v>
      </c>
      <c r="B20" s="67" t="s">
        <v>44</v>
      </c>
      <c r="C20" s="56" t="s">
        <v>39</v>
      </c>
      <c r="D20" s="59" t="str">
        <f>IF(C20="y",VLOOKUP(LUT!C21,LUT!$C$4:$E$52,3),IF(C20="n",VLOOKUP(LUT!C21,LUT!$C$4:$E$52,2)," "))</f>
        <v xml:space="preserve"> </v>
      </c>
      <c r="E20" s="57"/>
      <c r="F20" s="64" t="s">
        <v>45</v>
      </c>
      <c r="G20" s="64" t="s">
        <v>46</v>
      </c>
    </row>
    <row r="21" spans="1:7">
      <c r="A21" s="66">
        <v>4.0599999999999996</v>
      </c>
      <c r="B21" s="67" t="s">
        <v>47</v>
      </c>
      <c r="C21" s="56" t="s">
        <v>11</v>
      </c>
      <c r="D21" s="59">
        <f>IF(C21="y",VLOOKUP(LUT!C22,LUT!$C$4:$E$52,3),IF(C21="n",VLOOKUP(LUT!C22,LUT!$C$4:$E$52,2)," "))</f>
        <v>0</v>
      </c>
      <c r="E21" s="57"/>
      <c r="F21" s="64" t="s">
        <v>12</v>
      </c>
      <c r="G21" s="64"/>
    </row>
    <row r="22" spans="1:7" ht="121.5">
      <c r="A22" s="66">
        <v>4.07</v>
      </c>
      <c r="B22" s="67" t="s">
        <v>48</v>
      </c>
      <c r="C22" s="56" t="s">
        <v>39</v>
      </c>
      <c r="D22" s="59" t="str">
        <f>IF(C22="y",VLOOKUP(LUT!C23,LUT!$C$4:$E$52,3),IF(C22="n",VLOOKUP(LUT!C23,LUT!$C$4:$E$52,2)," "))</f>
        <v xml:space="preserve"> </v>
      </c>
      <c r="E22" s="57"/>
      <c r="F22" s="104" t="s">
        <v>45</v>
      </c>
      <c r="G22" s="64" t="s">
        <v>46</v>
      </c>
    </row>
    <row r="23" spans="1:7">
      <c r="A23" s="66">
        <v>4.08</v>
      </c>
      <c r="B23" s="67" t="s">
        <v>49</v>
      </c>
      <c r="C23" s="56" t="s">
        <v>11</v>
      </c>
      <c r="D23" s="59">
        <f>IF(C23="y",VLOOKUP(LUT!C24,LUT!$C$4:$E$52,3),IF(C23="n",VLOOKUP(LUT!C24,LUT!$C$4:$E$52,2)," "))</f>
        <v>0</v>
      </c>
      <c r="E23" s="57"/>
      <c r="F23" s="64" t="s">
        <v>12</v>
      </c>
      <c r="G23" s="64"/>
    </row>
    <row r="24" spans="1:7" ht="60.75">
      <c r="A24" s="66">
        <v>4.09</v>
      </c>
      <c r="B24" s="67" t="s">
        <v>50</v>
      </c>
      <c r="C24" s="56" t="s">
        <v>22</v>
      </c>
      <c r="D24" s="59">
        <f>IF(C24="y",VLOOKUP(LUT!C25,LUT!$C$4:$E$52,3),IF(C24="n",VLOOKUP(LUT!C25,LUT!$C$4:$E$52,2)," "))</f>
        <v>1</v>
      </c>
      <c r="E24" s="57"/>
      <c r="F24" s="64" t="s">
        <v>51</v>
      </c>
      <c r="G24" s="64" t="s">
        <v>52</v>
      </c>
    </row>
    <row r="25" spans="1:7" ht="91.5">
      <c r="A25" s="66">
        <v>4.0999999999999996</v>
      </c>
      <c r="B25" s="68" t="s">
        <v>53</v>
      </c>
      <c r="C25" s="56" t="s">
        <v>39</v>
      </c>
      <c r="D25" s="59" t="str">
        <f>IF(C25="y",VLOOKUP(LUT!C26,LUT!$C$4:$E$52,3),IF(C25="n",VLOOKUP(LUT!C26,LUT!$C$4:$E$52,2)," "))</f>
        <v xml:space="preserve"> </v>
      </c>
      <c r="E25" s="57"/>
      <c r="F25" s="64" t="s">
        <v>54</v>
      </c>
      <c r="G25" s="64" t="s">
        <v>55</v>
      </c>
    </row>
    <row r="26" spans="1:7">
      <c r="A26" s="66">
        <v>4.1100000000000003</v>
      </c>
      <c r="B26" s="67" t="s">
        <v>56</v>
      </c>
      <c r="C26" s="56" t="s">
        <v>11</v>
      </c>
      <c r="D26" s="59">
        <f>IF(C26="y",VLOOKUP(LUT!C27,LUT!$C$4:$E$52,3),IF(C26="n",VLOOKUP(LUT!C27,LUT!$C$4:$E$52,2)," "))</f>
        <v>0</v>
      </c>
      <c r="E26" s="57"/>
      <c r="F26" s="64" t="s">
        <v>12</v>
      </c>
      <c r="G26" s="64"/>
    </row>
    <row r="27" spans="1:7">
      <c r="A27" s="66">
        <v>4.12</v>
      </c>
      <c r="B27" s="67" t="s">
        <v>57</v>
      </c>
      <c r="C27" s="56" t="s">
        <v>11</v>
      </c>
      <c r="D27" s="59">
        <f>IF(C27="y",VLOOKUP(LUT!C28,LUT!$C$4:$E$52,3),IF(C27="n",VLOOKUP(LUT!C28,LUT!$C$4:$E$52,2)," "))</f>
        <v>0</v>
      </c>
      <c r="E27" s="57"/>
      <c r="F27" s="64" t="s">
        <v>12</v>
      </c>
      <c r="G27" s="64"/>
    </row>
    <row r="28" spans="1:7">
      <c r="A28" s="66">
        <v>5.01</v>
      </c>
      <c r="B28" s="67" t="s">
        <v>58</v>
      </c>
      <c r="C28" s="56" t="s">
        <v>11</v>
      </c>
      <c r="D28" s="59">
        <f>IF(C28="y",VLOOKUP(LUT!C29,LUT!$C$4:$E$52,3),IF(C28="n",VLOOKUP(LUT!C29,LUT!$C$4:$E$52,2)," "))</f>
        <v>0</v>
      </c>
      <c r="E28" s="57"/>
      <c r="F28" s="64" t="s">
        <v>12</v>
      </c>
      <c r="G28" s="64"/>
    </row>
    <row r="29" spans="1:7">
      <c r="A29" s="66">
        <v>5.0199999999999996</v>
      </c>
      <c r="B29" s="67" t="s">
        <v>59</v>
      </c>
      <c r="C29" s="56" t="s">
        <v>11</v>
      </c>
      <c r="D29" s="59">
        <f>IF(C29="y",VLOOKUP(LUT!C30,LUT!$C$4:$E$52,3),IF(C29="n",VLOOKUP(LUT!C30,LUT!$C$4:$E$52,2)," "))</f>
        <v>0</v>
      </c>
      <c r="E29" s="57"/>
      <c r="F29" s="64" t="s">
        <v>60</v>
      </c>
      <c r="G29" s="64"/>
    </row>
    <row r="30" spans="1:7">
      <c r="A30" s="66">
        <v>5.03</v>
      </c>
      <c r="B30" s="67" t="s">
        <v>61</v>
      </c>
      <c r="C30" s="56" t="s">
        <v>11</v>
      </c>
      <c r="D30" s="59">
        <f>IF(C30="y",VLOOKUP(LUT!C31,LUT!$C$4:$E$52,3),IF(C30="n",VLOOKUP(LUT!C31,LUT!$C$4:$E$52,2)," "))</f>
        <v>0</v>
      </c>
      <c r="E30" s="57"/>
      <c r="F30" s="64" t="s">
        <v>12</v>
      </c>
      <c r="G30" s="64"/>
    </row>
    <row r="31" spans="1:7">
      <c r="A31" s="66">
        <v>5.04</v>
      </c>
      <c r="B31" s="67" t="s">
        <v>62</v>
      </c>
      <c r="C31" s="56" t="s">
        <v>11</v>
      </c>
      <c r="D31" s="59">
        <f>IF(C31="y",VLOOKUP(LUT!C32,LUT!$C$4:$E$52,3),IF(C31="n",VLOOKUP(LUT!C32,LUT!$C$4:$E$52,2)," "))</f>
        <v>0</v>
      </c>
      <c r="E31" s="57"/>
      <c r="F31" s="64" t="s">
        <v>12</v>
      </c>
      <c r="G31" s="64"/>
    </row>
    <row r="32" spans="1:7" ht="30.75">
      <c r="A32" s="66">
        <v>6.01</v>
      </c>
      <c r="B32" s="67" t="s">
        <v>63</v>
      </c>
      <c r="C32" s="56" t="s">
        <v>11</v>
      </c>
      <c r="D32" s="59">
        <f>IF(C32="y",VLOOKUP(LUT!C33,LUT!$C$4:$E$52,3),IF(C32="n",VLOOKUP(LUT!C33,LUT!$C$4:$E$52,2)," "))</f>
        <v>0</v>
      </c>
      <c r="E32" s="57"/>
      <c r="F32" s="64" t="s">
        <v>12</v>
      </c>
      <c r="G32" s="64"/>
    </row>
    <row r="33" spans="1:7" ht="76.5">
      <c r="A33" s="66">
        <v>6.02</v>
      </c>
      <c r="B33" s="67" t="s">
        <v>64</v>
      </c>
      <c r="C33" s="56" t="s">
        <v>22</v>
      </c>
      <c r="D33" s="59">
        <f>IF(C33="y",VLOOKUP(LUT!C34,LUT!$C$4:$E$52,3),IF(C33="n",VLOOKUP(LUT!C34,LUT!$C$4:$E$52,2)," "))</f>
        <v>1</v>
      </c>
      <c r="E33" s="57"/>
      <c r="F33" s="64" t="s">
        <v>65</v>
      </c>
      <c r="G33" s="64" t="s">
        <v>66</v>
      </c>
    </row>
    <row r="34" spans="1:7">
      <c r="A34" s="66">
        <v>6.03</v>
      </c>
      <c r="B34" s="67" t="s">
        <v>67</v>
      </c>
      <c r="C34" s="56" t="s">
        <v>39</v>
      </c>
      <c r="D34" s="59" t="str">
        <f>IF(C34="y",VLOOKUP(LUT!C35,LUT!$C$4:$E$52,3),IF(C34="n",VLOOKUP(LUT!C35,LUT!$C$4:$E$52,2)," "))</f>
        <v xml:space="preserve"> </v>
      </c>
      <c r="E34" s="57"/>
      <c r="F34" s="64" t="s">
        <v>43</v>
      </c>
      <c r="G34" s="64"/>
    </row>
    <row r="35" spans="1:7">
      <c r="A35" s="66">
        <v>6.04</v>
      </c>
      <c r="B35" s="67" t="s">
        <v>68</v>
      </c>
      <c r="C35" s="56" t="s">
        <v>39</v>
      </c>
      <c r="D35" s="59" t="str">
        <f>IF(C35="y",VLOOKUP(LUT!C36,LUT!$C$4:$E$52,3),IF(C35="n",VLOOKUP(LUT!C36,LUT!$C$4:$E$52,2)," "))</f>
        <v xml:space="preserve"> </v>
      </c>
      <c r="E35" s="57"/>
      <c r="F35" s="64" t="s">
        <v>43</v>
      </c>
      <c r="G35" s="64"/>
    </row>
    <row r="36" spans="1:7" ht="91.5">
      <c r="A36" s="66">
        <v>6.05</v>
      </c>
      <c r="B36" s="67" t="s">
        <v>69</v>
      </c>
      <c r="C36" s="56" t="s">
        <v>11</v>
      </c>
      <c r="D36" s="59">
        <f>IF(C36="y",VLOOKUP(LUT!C37,LUT!$C$4:$E$52,3),IF(C36="n",VLOOKUP(LUT!C37,LUT!$C$4:$E$52,2)," "))</f>
        <v>0</v>
      </c>
      <c r="E36" s="57"/>
      <c r="F36" s="64" t="s">
        <v>70</v>
      </c>
      <c r="G36" s="64" t="s">
        <v>71</v>
      </c>
    </row>
    <row r="37" spans="1:7" ht="76.5">
      <c r="A37" s="66">
        <v>6.06</v>
      </c>
      <c r="B37" s="67" t="s">
        <v>72</v>
      </c>
      <c r="C37" s="56" t="s">
        <v>22</v>
      </c>
      <c r="D37" s="59">
        <f>IF(C37="y",VLOOKUP(LUT!C38,LUT!$C$4:$E$52,3),IF(C37="n",VLOOKUP(LUT!C38,LUT!$C$4:$E$52,2)," "))</f>
        <v>1</v>
      </c>
      <c r="E37" s="57"/>
      <c r="F37" s="64" t="s">
        <v>73</v>
      </c>
      <c r="G37" s="64" t="s">
        <v>74</v>
      </c>
    </row>
    <row r="38" spans="1:7" ht="30.75">
      <c r="A38" s="66">
        <v>6.07</v>
      </c>
      <c r="B38" s="67" t="s">
        <v>75</v>
      </c>
      <c r="C38" s="84" t="s">
        <v>39</v>
      </c>
      <c r="D38" s="59" t="str">
        <f>IF(C38="1 or fewer",1,IF(C38="2 or 3",0,IF(C38&gt;="4 or more",-1," ")))</f>
        <v xml:space="preserve"> </v>
      </c>
      <c r="E38" s="57"/>
      <c r="F38" s="64" t="s">
        <v>76</v>
      </c>
      <c r="G38" s="64" t="s">
        <v>77</v>
      </c>
    </row>
    <row r="39" spans="1:7" ht="30.75">
      <c r="A39" s="66">
        <v>7.01</v>
      </c>
      <c r="B39" s="67" t="s">
        <v>78</v>
      </c>
      <c r="C39" s="56" t="s">
        <v>11</v>
      </c>
      <c r="D39" s="59">
        <f>IF(C39="y",VLOOKUP(LUT!C40,LUT!$C$4:$E$52,3),IF(C39="n",VLOOKUP(LUT!C40,LUT!$C$4:$E$52,2)," "))</f>
        <v>-1</v>
      </c>
      <c r="E39" s="57"/>
      <c r="F39" s="101" t="s">
        <v>12</v>
      </c>
      <c r="G39" s="56"/>
    </row>
    <row r="40" spans="1:7" ht="76.5">
      <c r="A40" s="66">
        <v>7.02</v>
      </c>
      <c r="B40" s="67" t="s">
        <v>79</v>
      </c>
      <c r="C40" s="56" t="s">
        <v>22</v>
      </c>
      <c r="D40" s="59">
        <f>IF(C40="y",VLOOKUP(LUT!C41,LUT!$C$4:$E$52,3),IF(C40="n",VLOOKUP(LUT!C41,LUT!$C$4:$E$52,2)," "))</f>
        <v>1</v>
      </c>
      <c r="E40" s="57"/>
      <c r="F40" s="64" t="s">
        <v>80</v>
      </c>
      <c r="G40" s="64" t="s">
        <v>81</v>
      </c>
    </row>
    <row r="41" spans="1:7" ht="30.75">
      <c r="A41" s="66">
        <v>7.03</v>
      </c>
      <c r="B41" s="67" t="s">
        <v>82</v>
      </c>
      <c r="C41" s="56" t="s">
        <v>11</v>
      </c>
      <c r="D41" s="59">
        <f>IF(C41="y",VLOOKUP(LUT!C42,LUT!$C$4:$E$52,3),IF(C41="n",VLOOKUP(LUT!C42,LUT!$C$4:$E$52,2)," "))</f>
        <v>-1</v>
      </c>
      <c r="E41" s="57"/>
      <c r="F41" s="64" t="s">
        <v>12</v>
      </c>
      <c r="G41" s="64"/>
    </row>
    <row r="42" spans="1:7">
      <c r="A42" s="66">
        <v>7.04</v>
      </c>
      <c r="B42" s="67" t="s">
        <v>83</v>
      </c>
      <c r="C42" s="56" t="s">
        <v>11</v>
      </c>
      <c r="D42" s="59">
        <f>IF(C42="y",VLOOKUP(LUT!C43,LUT!$C$4:$E$52,3),IF(C42="n",VLOOKUP(LUT!C43,LUT!$C$4:$E$52,2)," "))</f>
        <v>-1</v>
      </c>
      <c r="E42" s="57"/>
      <c r="F42" s="64" t="s">
        <v>12</v>
      </c>
      <c r="G42" s="64"/>
    </row>
    <row r="43" spans="1:7">
      <c r="A43" s="66">
        <v>7.05</v>
      </c>
      <c r="B43" s="67" t="s">
        <v>84</v>
      </c>
      <c r="C43" s="56" t="s">
        <v>39</v>
      </c>
      <c r="D43" s="59" t="str">
        <f>IF(C43="y",VLOOKUP(LUT!C44,LUT!$C$4:$E$52,3),IF(C43="n",VLOOKUP(LUT!C44,LUT!$C$4:$E$52,2)," "))</f>
        <v xml:space="preserve"> </v>
      </c>
      <c r="E43" s="57"/>
      <c r="F43" s="64" t="s">
        <v>85</v>
      </c>
      <c r="G43" s="64"/>
    </row>
    <row r="44" spans="1:7">
      <c r="A44" s="66">
        <v>7.06</v>
      </c>
      <c r="B44" s="67" t="s">
        <v>86</v>
      </c>
      <c r="C44" s="56" t="s">
        <v>11</v>
      </c>
      <c r="D44" s="59">
        <f>IF(C44="y",VLOOKUP(LUT!C45,LUT!$C$4:$E$52,3),IF(C44="n",VLOOKUP(LUT!C45,LUT!$C$4:$E$52,2)," "))</f>
        <v>-1</v>
      </c>
      <c r="E44" s="57"/>
      <c r="F44" s="64" t="s">
        <v>12</v>
      </c>
      <c r="G44" s="64"/>
    </row>
    <row r="45" spans="1:7">
      <c r="A45" s="66">
        <v>7.07</v>
      </c>
      <c r="B45" s="67" t="s">
        <v>87</v>
      </c>
      <c r="C45" s="56" t="s">
        <v>11</v>
      </c>
      <c r="D45" s="59">
        <f>IF(C45="y",VLOOKUP(LUT!C46,LUT!$C$4:$E$52,3),IF(C45="n",VLOOKUP(LUT!C46,LUT!$C$4:$E$52,2)," "))</f>
        <v>-1</v>
      </c>
      <c r="E45" s="57"/>
      <c r="F45" s="64" t="s">
        <v>12</v>
      </c>
      <c r="G45" s="64"/>
    </row>
    <row r="46" spans="1:7">
      <c r="A46" s="66">
        <v>7.08</v>
      </c>
      <c r="B46" s="67" t="s">
        <v>88</v>
      </c>
      <c r="C46" s="56" t="s">
        <v>11</v>
      </c>
      <c r="D46" s="59">
        <f>IF(C46="y",VLOOKUP(LUT!C47,LUT!$C$4:$E$52,3),IF(C46="n",VLOOKUP(LUT!C47,LUT!$C$4:$E$52,2)," "))</f>
        <v>-1</v>
      </c>
      <c r="E46" s="57"/>
      <c r="F46" s="64" t="s">
        <v>12</v>
      </c>
      <c r="G46" s="64"/>
    </row>
    <row r="47" spans="1:7">
      <c r="A47" s="66">
        <v>8.01</v>
      </c>
      <c r="B47" s="67" t="s">
        <v>89</v>
      </c>
      <c r="C47" s="56" t="s">
        <v>11</v>
      </c>
      <c r="D47" s="59">
        <f>IF(C47="y",VLOOKUP(LUT!C48,LUT!$C$4:$E$52,3),IF(C47="n",VLOOKUP(LUT!C48,LUT!$C$4:$E$52,2)," "))</f>
        <v>-1</v>
      </c>
      <c r="E47" s="57"/>
      <c r="F47" s="64" t="s">
        <v>12</v>
      </c>
      <c r="G47" s="64"/>
    </row>
    <row r="48" spans="1:7" ht="30.75">
      <c r="A48" s="66">
        <v>8.02</v>
      </c>
      <c r="B48" s="67" t="s">
        <v>90</v>
      </c>
      <c r="C48" s="56" t="s">
        <v>39</v>
      </c>
      <c r="D48" s="59" t="str">
        <f>IF(C48="y",VLOOKUP(LUT!C49,LUT!$C$4:$E$52,3),IF(C48="n",VLOOKUP(LUT!C49,LUT!$C$4:$E$52,2)," "))</f>
        <v xml:space="preserve"> </v>
      </c>
      <c r="E48" s="57"/>
      <c r="F48" s="64" t="s">
        <v>43</v>
      </c>
      <c r="G48" s="64"/>
    </row>
    <row r="49" spans="1:7">
      <c r="A49" s="66">
        <v>8.0299999999999994</v>
      </c>
      <c r="B49" s="67" t="s">
        <v>91</v>
      </c>
      <c r="C49" s="56" t="s">
        <v>39</v>
      </c>
      <c r="D49" s="59" t="str">
        <f>IF(C49="y",VLOOKUP(LUT!C50,LUT!$C$4:$E$52,3),IF(C49="n",VLOOKUP(LUT!C50,LUT!$C$4:$E$52,2)," "))</f>
        <v xml:space="preserve"> </v>
      </c>
      <c r="E49" s="57"/>
      <c r="F49" s="64" t="s">
        <v>92</v>
      </c>
      <c r="G49" s="64"/>
    </row>
    <row r="50" spans="1:7" ht="60.75">
      <c r="A50" s="66">
        <v>8.0399999999999991</v>
      </c>
      <c r="B50" s="67" t="s">
        <v>93</v>
      </c>
      <c r="C50" s="56" t="s">
        <v>22</v>
      </c>
      <c r="D50" s="59">
        <f>IF(C50="y",VLOOKUP(LUT!C51,LUT!$C$4:$E$52,3),IF(C50="n",VLOOKUP(LUT!C51,LUT!$C$4:$E$52,2)," "))</f>
        <v>1</v>
      </c>
      <c r="E50" s="57"/>
      <c r="F50" s="64" t="s">
        <v>94</v>
      </c>
      <c r="G50" s="64" t="s">
        <v>74</v>
      </c>
    </row>
    <row r="51" spans="1:7">
      <c r="A51" s="66">
        <v>8.0500000000000007</v>
      </c>
      <c r="B51" s="67" t="s">
        <v>95</v>
      </c>
      <c r="C51" s="56" t="s">
        <v>39</v>
      </c>
      <c r="D51" s="59" t="str">
        <f>IF(C51="y",VLOOKUP(LUT!C52,LUT!$C$4:$E$52,3),IF(C51="n",VLOOKUP(LUT!C52,LUT!$C$4:$E$52,2)," "))</f>
        <v xml:space="preserve"> </v>
      </c>
      <c r="E51" s="57"/>
      <c r="F51" s="64" t="s">
        <v>43</v>
      </c>
      <c r="G51" s="64"/>
    </row>
    <row r="52" spans="1:7" ht="15.95" thickBot="1">
      <c r="A52" s="87"/>
      <c r="B52" s="86"/>
      <c r="C52" s="56"/>
      <c r="D52" s="56"/>
      <c r="E52" s="57"/>
      <c r="F52" s="56"/>
      <c r="G52" s="56"/>
    </row>
    <row r="53" spans="1:7" ht="29.25" customHeight="1" thickTop="1">
      <c r="A53" s="56"/>
      <c r="B53" s="56"/>
      <c r="C53" s="69" t="s">
        <v>96</v>
      </c>
      <c r="D53" s="61">
        <f>SUM(D3:D51)</f>
        <v>5</v>
      </c>
      <c r="E53" s="62"/>
      <c r="F53" s="56"/>
      <c r="G53" s="56"/>
    </row>
    <row r="54" spans="1:7" ht="33" customHeight="1" thickBot="1">
      <c r="A54" s="56"/>
      <c r="B54" s="56"/>
      <c r="C54" s="70" t="s">
        <v>97</v>
      </c>
      <c r="D54" s="21" t="str">
        <f>IF(E60="no","more info needed",IF(D53&lt;1,"accept",IF(D53&gt;6,"reject","evaluate further")))</f>
        <v>evaluate further</v>
      </c>
      <c r="E54" s="62"/>
      <c r="F54" s="56"/>
      <c r="G54" s="56"/>
    </row>
    <row r="55" spans="1:7" ht="17.100000000000001" thickTop="1" thickBot="1">
      <c r="A55" s="56"/>
      <c r="B55" s="56"/>
      <c r="C55" s="56"/>
      <c r="D55" s="56"/>
      <c r="E55" s="57"/>
      <c r="F55" s="56"/>
      <c r="G55" s="56"/>
    </row>
    <row r="56" spans="1:7" ht="33.950000000000003" thickTop="1" thickBot="1">
      <c r="A56" s="56"/>
      <c r="B56" s="22" t="s">
        <v>98</v>
      </c>
      <c r="C56" s="23" t="s">
        <v>99</v>
      </c>
      <c r="D56" s="19" t="s">
        <v>100</v>
      </c>
      <c r="E56" s="62"/>
      <c r="F56" s="63"/>
      <c r="G56" s="56"/>
    </row>
    <row r="57" spans="1:7" ht="17.100000000000001" thickTop="1">
      <c r="A57" s="56"/>
      <c r="B57" s="28" t="s">
        <v>101</v>
      </c>
      <c r="C57" s="24">
        <f>COUNTIF(C3:C15, "y")+COUNTIF(C3:C15, "n")+COUNTIF(C6:C7, "1")+COUNTIF(C6:C7, "2")+COUNTIF(C6:C7, "3")</f>
        <v>11</v>
      </c>
      <c r="D57" s="20" t="str">
        <f>IF(C57&gt;=2,"yes","no")</f>
        <v>yes</v>
      </c>
      <c r="E57" s="62"/>
      <c r="F57" s="56"/>
      <c r="G57" s="56"/>
    </row>
    <row r="58" spans="1:7" ht="15.95">
      <c r="A58" s="56"/>
      <c r="B58" s="29" t="s">
        <v>102</v>
      </c>
      <c r="C58" s="24">
        <f>COUNTIF(C16:C27,"y")+COUNTIF(C16:C27,"n")</f>
        <v>7</v>
      </c>
      <c r="D58" s="20" t="str">
        <f>IF(C58&gt;=2,"yes","no")</f>
        <v>yes</v>
      </c>
      <c r="E58" s="62"/>
      <c r="F58" s="56"/>
      <c r="G58" s="56"/>
    </row>
    <row r="59" spans="1:7" ht="15.95">
      <c r="A59" s="56"/>
      <c r="B59" s="28" t="s">
        <v>103</v>
      </c>
      <c r="C59" s="24">
        <f>COUNTIF(C28:C51,"y")+COUNTIF(C28:C51, "n")+COUNT(C28:C51)</f>
        <v>17</v>
      </c>
      <c r="D59" s="20" t="str">
        <f>IF(C59&gt;=6,"yes","no")</f>
        <v>yes</v>
      </c>
      <c r="E59" s="62"/>
      <c r="F59" s="56"/>
      <c r="G59" s="56"/>
    </row>
    <row r="60" spans="1:7" ht="17.100000000000001" thickBot="1">
      <c r="A60" s="56"/>
      <c r="B60" s="25" t="s">
        <v>104</v>
      </c>
      <c r="C60" s="26">
        <f>SUM(C57:C59)</f>
        <v>35</v>
      </c>
      <c r="D60" s="21" t="str">
        <f>IF(D57="no","no",IF(D58="no","no",IF(D59="no","no","yes")))</f>
        <v>yes</v>
      </c>
      <c r="E60" s="62"/>
      <c r="F60" s="56"/>
      <c r="G60" s="56"/>
    </row>
    <row r="61" spans="1:7" ht="15.95" thickTop="1">
      <c r="A61" s="56"/>
      <c r="B61" s="56"/>
      <c r="C61" s="56"/>
      <c r="D61" s="56"/>
      <c r="E61" s="57"/>
      <c r="F61" s="56"/>
      <c r="G61" s="56"/>
    </row>
    <row r="62" spans="1:7">
      <c r="A62" s="56"/>
      <c r="B62" s="56"/>
      <c r="C62" s="56"/>
      <c r="D62" s="56"/>
      <c r="E62" s="57"/>
      <c r="F62" s="56"/>
      <c r="G62" s="56"/>
    </row>
    <row r="63" spans="1:7" ht="15.95" thickBot="1">
      <c r="A63" s="56"/>
      <c r="B63" s="109" t="s">
        <v>105</v>
      </c>
      <c r="C63" s="109"/>
      <c r="D63" s="109"/>
      <c r="E63" s="62"/>
      <c r="F63" s="56"/>
      <c r="G63" s="56"/>
    </row>
    <row r="64" spans="1:7" ht="15.95" thickBot="1">
      <c r="A64" s="56"/>
      <c r="B64" s="110" t="s">
        <v>106</v>
      </c>
      <c r="C64" s="111"/>
      <c r="D64" s="112"/>
      <c r="E64" s="62"/>
      <c r="F64" s="56"/>
      <c r="G64" s="56"/>
    </row>
    <row r="65" spans="1:7">
      <c r="A65" s="56">
        <v>9.01</v>
      </c>
      <c r="B65" s="71" t="s">
        <v>107</v>
      </c>
      <c r="C65" s="113" t="s">
        <v>108</v>
      </c>
      <c r="D65" s="114"/>
      <c r="E65" s="62"/>
      <c r="F65" s="56"/>
      <c r="G65" s="56"/>
    </row>
    <row r="66" spans="1:7">
      <c r="A66" s="56">
        <v>9.02</v>
      </c>
      <c r="B66" s="71" t="s">
        <v>109</v>
      </c>
      <c r="C66" s="115" t="s">
        <v>110</v>
      </c>
      <c r="D66" s="116"/>
      <c r="E66" s="62"/>
      <c r="F66" s="56"/>
      <c r="G66" s="56"/>
    </row>
    <row r="67" spans="1:7">
      <c r="A67" s="56">
        <v>9.0299999999999994</v>
      </c>
      <c r="B67" s="71" t="s">
        <v>111</v>
      </c>
      <c r="C67" s="107"/>
      <c r="D67" s="108"/>
      <c r="E67" s="62"/>
      <c r="F67" s="56"/>
      <c r="G67" s="56"/>
    </row>
    <row r="68" spans="1:7">
      <c r="A68" s="56">
        <v>9.0399999999999991</v>
      </c>
      <c r="B68" s="71" t="s">
        <v>112</v>
      </c>
      <c r="C68" s="107" t="s">
        <v>110</v>
      </c>
      <c r="D68" s="108"/>
      <c r="E68" s="62"/>
      <c r="F68" s="56"/>
      <c r="G68" s="56"/>
    </row>
    <row r="69" spans="1:7">
      <c r="A69" s="56">
        <v>9.0500000000000007</v>
      </c>
      <c r="B69" s="71" t="s">
        <v>113</v>
      </c>
      <c r="C69" s="107"/>
      <c r="D69" s="108"/>
      <c r="E69" s="62"/>
      <c r="F69" s="56"/>
      <c r="G69" s="56"/>
    </row>
    <row r="70" spans="1:7">
      <c r="A70" s="56">
        <v>9.06</v>
      </c>
      <c r="B70" s="71" t="s">
        <v>114</v>
      </c>
      <c r="C70" s="107" t="s">
        <v>110</v>
      </c>
      <c r="D70" s="108"/>
      <c r="E70" s="62"/>
      <c r="F70" s="56"/>
      <c r="G70" s="56"/>
    </row>
    <row r="71" spans="1:7">
      <c r="A71" s="56">
        <v>9.07</v>
      </c>
      <c r="B71" s="71" t="s">
        <v>115</v>
      </c>
      <c r="C71" s="94" t="s">
        <v>110</v>
      </c>
      <c r="D71" s="97" t="str">
        <f>IF(C71="yes", IF(OR(C65="?", C66="?", C67="no", C67="?"), "eval.", IF(AND(C65="yes", C66="yes", C67="yes"), "reject", IF(OR(C65="no", C66="no"), "accept", " ")))," ")</f>
        <v xml:space="preserve"> </v>
      </c>
      <c r="E71" s="62"/>
      <c r="F71" s="56"/>
      <c r="G71" s="56"/>
    </row>
    <row r="72" spans="1:7">
      <c r="A72" s="56">
        <v>9.08</v>
      </c>
      <c r="B72" s="71" t="s">
        <v>116</v>
      </c>
      <c r="C72" s="92" t="s">
        <v>108</v>
      </c>
      <c r="D72" s="89" t="str">
        <f>IF(C71="yes","STOP",IF(C72="yes",IF(C68="no","accept",IF(AND(C68="yes",OR(C69="yes",C70="yes")),"reject",IF(OR(C68="?",C69="?",C70="?",C69="no",C70="no"),"eval.",""))), ""))</f>
        <v>accept</v>
      </c>
      <c r="E72" s="62"/>
      <c r="F72" s="56"/>
      <c r="G72" s="56"/>
    </row>
    <row r="73" spans="1:7" ht="15.95" thickBot="1">
      <c r="A73" s="56">
        <v>9.09</v>
      </c>
      <c r="B73" s="91" t="s">
        <v>117</v>
      </c>
      <c r="C73" s="93" t="s">
        <v>110</v>
      </c>
      <c r="D73" s="90" t="str">
        <f>IF(OR(C71="yes",C72="yes"),"STOP",IF(C73="yes",IF(AND(LUT!I26="accept",LUT!I27="accept"),"accept",IF(AND(LUT!I26="eval.",LUT!I27="eval."),"eval.",IF(OR(LUT!I26="reject",LUT!I27="reject"),"reject",""))),""))</f>
        <v>STOP</v>
      </c>
      <c r="E73" s="62"/>
      <c r="F73" s="56"/>
      <c r="G73" s="56"/>
    </row>
    <row r="74" spans="1:7" ht="15.95" thickBot="1">
      <c r="A74" s="56"/>
      <c r="B74" s="72" t="s">
        <v>118</v>
      </c>
      <c r="C74" s="105" t="str">
        <f>IF(OR(D71="accept", D72="accept", D73="accept"), "Accept", IF(OR(D71="eval.", D72="eval.", D73="eval."), "Evaluate Further", IF(OR(D71="reject", D72="reject",D73="reject"), "Reject", "")))</f>
        <v>Accept</v>
      </c>
      <c r="D74" s="106"/>
      <c r="E74" s="62"/>
      <c r="F74" s="56"/>
      <c r="G74" s="56"/>
    </row>
    <row r="75" spans="1:7">
      <c r="A75" s="56"/>
      <c r="B75" s="64"/>
      <c r="C75" s="64"/>
      <c r="D75" s="56"/>
      <c r="E75" s="57"/>
      <c r="F75" s="56"/>
      <c r="G75" s="56"/>
    </row>
    <row r="76" spans="1:7">
      <c r="A76" s="56"/>
      <c r="B76" s="64"/>
      <c r="C76" s="64"/>
      <c r="D76" s="56"/>
      <c r="E76" s="57"/>
      <c r="F76" s="56"/>
      <c r="G76" s="56"/>
    </row>
    <row r="77" spans="1:7">
      <c r="A77" s="56"/>
      <c r="B77" s="64"/>
      <c r="C77" s="64"/>
      <c r="D77" s="56"/>
      <c r="E77" s="57"/>
      <c r="F77" s="56"/>
      <c r="G77" s="56"/>
    </row>
    <row r="78" spans="1:7">
      <c r="A78" s="56"/>
      <c r="B78" s="64"/>
      <c r="C78" s="64"/>
      <c r="D78" s="56"/>
      <c r="E78" s="57"/>
      <c r="F78" s="56"/>
      <c r="G78" s="56"/>
    </row>
    <row r="79" spans="1:7">
      <c r="A79" s="56"/>
      <c r="B79" s="64"/>
      <c r="C79" s="64"/>
      <c r="D79" s="56"/>
      <c r="E79" s="57"/>
      <c r="F79" s="56"/>
      <c r="G79" s="56"/>
    </row>
    <row r="80" spans="1:7">
      <c r="A80" s="56"/>
      <c r="B80" s="64"/>
      <c r="C80" s="64"/>
      <c r="D80" s="56"/>
      <c r="E80" s="57"/>
      <c r="F80" s="56"/>
      <c r="G80" s="56"/>
    </row>
    <row r="81" spans="1:7">
      <c r="A81" s="56"/>
      <c r="B81" s="64"/>
      <c r="C81" s="64"/>
      <c r="D81" s="56"/>
      <c r="E81" s="57"/>
      <c r="F81" s="56"/>
      <c r="G81" s="56"/>
    </row>
    <row r="82" spans="1:7">
      <c r="A82" s="56"/>
      <c r="B82" s="64"/>
      <c r="C82" s="64"/>
      <c r="D82" s="56"/>
      <c r="E82" s="57"/>
      <c r="F82" s="56"/>
      <c r="G82" s="56"/>
    </row>
    <row r="83" spans="1:7">
      <c r="A83" s="56"/>
      <c r="B83" s="64"/>
      <c r="C83" s="64"/>
      <c r="D83" s="56"/>
      <c r="E83" s="57"/>
      <c r="F83" s="56"/>
      <c r="G83" s="56"/>
    </row>
    <row r="84" spans="1:7">
      <c r="A84" s="56"/>
      <c r="B84" s="64"/>
      <c r="C84" s="64"/>
      <c r="D84" s="56"/>
      <c r="E84" s="57"/>
      <c r="F84" s="56"/>
      <c r="G84" s="56"/>
    </row>
    <row r="85" spans="1:7">
      <c r="A85" s="56"/>
      <c r="B85" s="64"/>
      <c r="C85" s="64"/>
      <c r="D85" s="56"/>
      <c r="E85" s="57"/>
      <c r="F85" s="56"/>
      <c r="G85" s="56"/>
    </row>
    <row r="86" spans="1:7">
      <c r="A86" s="56"/>
      <c r="B86" s="56"/>
      <c r="C86" s="56"/>
      <c r="D86" s="56"/>
      <c r="E86" s="57"/>
      <c r="F86" s="56"/>
      <c r="G86" s="56"/>
    </row>
    <row r="107" spans="6:6">
      <c r="F107" s="56"/>
    </row>
  </sheetData>
  <sheetProtection algorithmName="SHA-512" hashValue="MZrUtja7PJJDBC1B4jwD1l/Vd11nSCw1Immg4b2LVW4Cbn46bR2XSzczeuRm6UGdiQ3ljPyFp1/LgSDPZLisiQ==" saltValue="lXs5ZdypR3R8tD5PrOkg/A==" spinCount="100000" sheet="1" formatCells="0" formatColumns="0" formatRows="0" insertHyperlinks="0"/>
  <mergeCells count="9">
    <mergeCell ref="C74:D74"/>
    <mergeCell ref="C69:D69"/>
    <mergeCell ref="B63:D63"/>
    <mergeCell ref="C68:D68"/>
    <mergeCell ref="C70:D70"/>
    <mergeCell ref="B64:D64"/>
    <mergeCell ref="C65:D65"/>
    <mergeCell ref="C66:D66"/>
    <mergeCell ref="C67:D67"/>
  </mergeCells>
  <dataValidations count="5">
    <dataValidation type="list" allowBlank="1" showInputMessage="1" showErrorMessage="1" sqref="C6:C7" xr:uid="{978B89CE-69C6-4161-A034-AC015DA0075F}">
      <formula1>"1,2,3,?"</formula1>
    </dataValidation>
    <dataValidation type="list" allowBlank="1" showInputMessage="1" showErrorMessage="1" sqref="C3 C4:C5 C8:C37 C39:C51" xr:uid="{A77910E4-8094-445A-B01F-5DFC8D9709A0}">
      <formula1>"y,n,?"</formula1>
    </dataValidation>
    <dataValidation type="list" allowBlank="1" showInputMessage="1" showErrorMessage="1" sqref="C38" xr:uid="{7B5D2DC9-EDC8-46A0-9AF9-27EF244727AD}">
      <formula1>"1 or fewer, 2 or 3, 4 or more,?"</formula1>
    </dataValidation>
    <dataValidation type="list" errorStyle="information" allowBlank="1" showInputMessage="1" showErrorMessage="1" errorTitle="Invalid Entry" error="Make a selection from the drop-down menu, or enter &quot;yes&quot; or &quot;no&quot;. Other entries will not work." sqref="C72 C73 C71:C72" xr:uid="{6E363CE9-056D-45A6-863F-0434A36F596E}">
      <formula1>"yes, no"</formula1>
    </dataValidation>
    <dataValidation type="list" allowBlank="1" showInputMessage="1" showErrorMessage="1" sqref="C70 C68 C69:C72 C67 C66 C65:D65" xr:uid="{7728EFC8-AC11-4E25-B467-7DD30AB392B5}">
      <formula1>"yes, no, ?"</formula1>
    </dataValidation>
  </dataValidation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BA408A-7496-40D5-8E67-BFE1B4BFE658}">
  <dimension ref="B1:R54"/>
  <sheetViews>
    <sheetView zoomScaleNormal="100" workbookViewId="0">
      <selection activeCell="O24" sqref="O24"/>
    </sheetView>
  </sheetViews>
  <sheetFormatPr defaultColWidth="8.85546875" defaultRowHeight="15"/>
  <cols>
    <col min="1" max="1" width="6.85546875" customWidth="1"/>
    <col min="8" max="8" width="18.28515625" customWidth="1"/>
  </cols>
  <sheetData>
    <row r="1" spans="2:18" ht="15.95" thickBot="1"/>
    <row r="2" spans="2:18" ht="15.95" thickBot="1">
      <c r="B2" t="s">
        <v>119</v>
      </c>
      <c r="H2" s="135" t="s">
        <v>120</v>
      </c>
      <c r="I2" s="136"/>
      <c r="J2" s="136"/>
      <c r="K2" s="136"/>
      <c r="L2" s="136"/>
      <c r="M2" s="136"/>
      <c r="N2" s="136"/>
      <c r="O2" s="136"/>
      <c r="P2" s="136"/>
      <c r="Q2" s="136"/>
      <c r="R2" s="137"/>
    </row>
    <row r="3" spans="2:18">
      <c r="B3" s="1" t="s">
        <v>98</v>
      </c>
      <c r="C3" s="2" t="s">
        <v>4</v>
      </c>
      <c r="D3" s="2" t="s">
        <v>121</v>
      </c>
      <c r="E3" s="3" t="s">
        <v>122</v>
      </c>
      <c r="H3" s="149" t="s">
        <v>123</v>
      </c>
      <c r="I3" s="150"/>
      <c r="J3" s="150"/>
      <c r="K3" s="150"/>
      <c r="L3" s="150"/>
      <c r="M3" s="150"/>
      <c r="N3" s="150"/>
      <c r="O3" s="150"/>
      <c r="P3" s="150"/>
      <c r="Q3" s="150"/>
      <c r="R3" s="151"/>
    </row>
    <row r="4" spans="2:18">
      <c r="B4" s="4" t="s">
        <v>124</v>
      </c>
      <c r="C4">
        <v>1.01</v>
      </c>
      <c r="D4">
        <v>0</v>
      </c>
      <c r="E4" s="5">
        <v>-3</v>
      </c>
      <c r="H4" s="129" t="s">
        <v>125</v>
      </c>
      <c r="I4" s="130"/>
      <c r="J4" s="130"/>
      <c r="K4" s="130"/>
      <c r="L4" s="130"/>
      <c r="M4" s="130"/>
      <c r="N4" s="130"/>
      <c r="O4" s="130"/>
      <c r="P4" s="130"/>
      <c r="Q4" s="130"/>
      <c r="R4" s="16" t="s">
        <v>126</v>
      </c>
    </row>
    <row r="5" spans="2:18">
      <c r="B5" s="4" t="s">
        <v>103</v>
      </c>
      <c r="C5">
        <v>1.02</v>
      </c>
      <c r="D5">
        <v>-1</v>
      </c>
      <c r="E5" s="5">
        <v>1</v>
      </c>
      <c r="H5" s="129" t="s">
        <v>127</v>
      </c>
      <c r="I5" s="10">
        <v>2.0099999999999998</v>
      </c>
      <c r="J5" s="10">
        <v>1</v>
      </c>
      <c r="K5" s="10">
        <v>1</v>
      </c>
      <c r="L5" s="10">
        <v>1</v>
      </c>
      <c r="M5" s="10">
        <v>2</v>
      </c>
      <c r="N5" s="10">
        <v>2</v>
      </c>
      <c r="O5" s="10">
        <v>2</v>
      </c>
      <c r="P5" s="10">
        <v>3</v>
      </c>
      <c r="Q5" s="10">
        <v>3</v>
      </c>
      <c r="R5" s="11">
        <v>3</v>
      </c>
    </row>
    <row r="6" spans="2:18">
      <c r="B6" s="4" t="s">
        <v>103</v>
      </c>
      <c r="C6">
        <v>1.03</v>
      </c>
      <c r="D6">
        <v>-1</v>
      </c>
      <c r="E6" s="5">
        <v>1</v>
      </c>
      <c r="H6" s="129"/>
      <c r="I6" s="10">
        <v>2.02</v>
      </c>
      <c r="J6" s="10">
        <v>1</v>
      </c>
      <c r="K6" s="10">
        <v>2</v>
      </c>
      <c r="L6" s="10">
        <v>3</v>
      </c>
      <c r="M6" s="10">
        <v>1</v>
      </c>
      <c r="N6" s="10">
        <v>2</v>
      </c>
      <c r="O6" s="10">
        <v>3</v>
      </c>
      <c r="P6" s="10">
        <v>1</v>
      </c>
      <c r="Q6" s="10">
        <v>2</v>
      </c>
      <c r="R6" s="11">
        <v>3</v>
      </c>
    </row>
    <row r="7" spans="2:18">
      <c r="B7" s="4"/>
      <c r="C7">
        <v>2.0099999999999998</v>
      </c>
      <c r="D7" s="117" t="s">
        <v>128</v>
      </c>
      <c r="E7" s="118"/>
      <c r="H7" s="131" t="s">
        <v>129</v>
      </c>
      <c r="I7" s="10">
        <v>3.01</v>
      </c>
      <c r="J7" s="10">
        <v>2</v>
      </c>
      <c r="K7" s="10">
        <v>1</v>
      </c>
      <c r="L7" s="10">
        <v>1</v>
      </c>
      <c r="M7" s="10">
        <v>2</v>
      </c>
      <c r="N7" s="10">
        <v>2</v>
      </c>
      <c r="O7" s="10">
        <v>1</v>
      </c>
      <c r="P7" s="10">
        <v>2</v>
      </c>
      <c r="Q7" s="10">
        <v>2</v>
      </c>
      <c r="R7" s="11">
        <v>2</v>
      </c>
    </row>
    <row r="8" spans="2:18">
      <c r="B8" s="4"/>
      <c r="C8">
        <v>2.02</v>
      </c>
      <c r="D8" s="119"/>
      <c r="E8" s="120"/>
      <c r="H8" s="131"/>
      <c r="I8" s="10">
        <v>3.02</v>
      </c>
      <c r="J8" s="10">
        <v>2</v>
      </c>
      <c r="K8" s="10">
        <v>1</v>
      </c>
      <c r="L8" s="10">
        <v>1</v>
      </c>
      <c r="M8" s="10">
        <v>2</v>
      </c>
      <c r="N8" s="10">
        <v>2</v>
      </c>
      <c r="O8" s="10">
        <v>1</v>
      </c>
      <c r="P8" s="10">
        <v>2</v>
      </c>
      <c r="Q8" s="10">
        <v>2</v>
      </c>
      <c r="R8" s="11">
        <v>2</v>
      </c>
    </row>
    <row r="9" spans="2:18">
      <c r="B9" s="4" t="s">
        <v>103</v>
      </c>
      <c r="C9">
        <v>2.0299999999999998</v>
      </c>
      <c r="D9">
        <v>0</v>
      </c>
      <c r="E9" s="5">
        <v>1</v>
      </c>
      <c r="H9" s="131"/>
      <c r="I9" s="10">
        <v>3.03</v>
      </c>
      <c r="J9" s="10">
        <v>4</v>
      </c>
      <c r="K9" s="10">
        <v>2</v>
      </c>
      <c r="L9" s="10">
        <v>1</v>
      </c>
      <c r="M9" s="10">
        <v>4</v>
      </c>
      <c r="N9" s="10">
        <v>3</v>
      </c>
      <c r="O9" s="10">
        <v>2</v>
      </c>
      <c r="P9" s="10">
        <v>4</v>
      </c>
      <c r="Q9" s="10">
        <v>4</v>
      </c>
      <c r="R9" s="11">
        <v>4</v>
      </c>
    </row>
    <row r="10" spans="2:18">
      <c r="B10" s="4" t="s">
        <v>103</v>
      </c>
      <c r="C10">
        <v>2.04</v>
      </c>
      <c r="D10">
        <v>0</v>
      </c>
      <c r="E10" s="5">
        <v>1</v>
      </c>
      <c r="H10" s="131"/>
      <c r="I10" s="10">
        <v>3.04</v>
      </c>
      <c r="J10" s="10">
        <v>4</v>
      </c>
      <c r="K10" s="10">
        <v>2</v>
      </c>
      <c r="L10" s="10">
        <v>1</v>
      </c>
      <c r="M10" s="10">
        <v>4</v>
      </c>
      <c r="N10" s="10">
        <v>3</v>
      </c>
      <c r="O10" s="10">
        <v>2</v>
      </c>
      <c r="P10" s="10">
        <v>4</v>
      </c>
      <c r="Q10" s="10">
        <v>4</v>
      </c>
      <c r="R10" s="11">
        <v>4</v>
      </c>
    </row>
    <row r="11" spans="2:18">
      <c r="B11" s="4"/>
      <c r="C11">
        <v>2.0499999999999998</v>
      </c>
      <c r="E11" s="5"/>
      <c r="H11" s="131"/>
      <c r="I11" s="10">
        <v>3.05</v>
      </c>
      <c r="J11" s="10">
        <v>2</v>
      </c>
      <c r="K11" s="10">
        <v>1</v>
      </c>
      <c r="L11" s="10">
        <v>1</v>
      </c>
      <c r="M11" s="10">
        <v>2</v>
      </c>
      <c r="N11" s="10">
        <v>2</v>
      </c>
      <c r="O11" s="10">
        <v>1</v>
      </c>
      <c r="P11" s="10">
        <v>2</v>
      </c>
      <c r="Q11" s="10">
        <v>2</v>
      </c>
      <c r="R11" s="11">
        <v>2</v>
      </c>
    </row>
    <row r="12" spans="2:18">
      <c r="B12" s="4" t="s">
        <v>103</v>
      </c>
      <c r="C12">
        <v>3.01</v>
      </c>
      <c r="D12" s="121" t="s">
        <v>130</v>
      </c>
      <c r="E12" s="122"/>
      <c r="H12" s="138" t="s">
        <v>131</v>
      </c>
      <c r="I12" s="139"/>
      <c r="J12" s="139"/>
      <c r="K12" s="139"/>
      <c r="L12" s="139"/>
      <c r="M12" s="139"/>
      <c r="N12" s="139"/>
      <c r="O12" s="139"/>
      <c r="P12" s="139"/>
      <c r="Q12" s="139"/>
      <c r="R12" s="141"/>
    </row>
    <row r="13" spans="2:18">
      <c r="B13" s="4" t="s">
        <v>132</v>
      </c>
      <c r="C13">
        <v>3.02</v>
      </c>
      <c r="D13" s="123"/>
      <c r="E13" s="124"/>
      <c r="H13" s="4" t="s">
        <v>133</v>
      </c>
      <c r="I13" s="10">
        <v>2.0499999999999998</v>
      </c>
      <c r="J13" s="10" t="s">
        <v>39</v>
      </c>
      <c r="K13" s="10" t="s">
        <v>134</v>
      </c>
      <c r="L13" s="10" t="s">
        <v>135</v>
      </c>
      <c r="M13" s="139"/>
      <c r="N13" s="139"/>
      <c r="O13" s="139"/>
      <c r="P13" s="139"/>
      <c r="Q13" s="139"/>
      <c r="R13" s="141"/>
    </row>
    <row r="14" spans="2:18">
      <c r="B14" s="4" t="s">
        <v>101</v>
      </c>
      <c r="C14">
        <v>3.03</v>
      </c>
      <c r="D14" s="123"/>
      <c r="E14" s="124"/>
      <c r="H14" s="131" t="s">
        <v>129</v>
      </c>
      <c r="I14" s="10">
        <v>3.01</v>
      </c>
      <c r="J14" s="10">
        <v>-1</v>
      </c>
      <c r="K14" s="10">
        <v>0</v>
      </c>
      <c r="L14" s="10">
        <v>-2</v>
      </c>
      <c r="M14" s="139"/>
      <c r="N14" s="139"/>
      <c r="O14" s="139"/>
      <c r="P14" s="139"/>
      <c r="Q14" s="139"/>
      <c r="R14" s="141"/>
    </row>
    <row r="15" spans="2:18" ht="15.95" thickBot="1">
      <c r="B15" s="4" t="s">
        <v>132</v>
      </c>
      <c r="C15">
        <v>3.04</v>
      </c>
      <c r="D15" s="123"/>
      <c r="E15" s="124"/>
      <c r="H15" s="140"/>
      <c r="I15" s="13" t="s">
        <v>136</v>
      </c>
      <c r="J15" s="13">
        <v>0</v>
      </c>
      <c r="K15" s="13">
        <v>0</v>
      </c>
      <c r="L15" s="13">
        <v>0</v>
      </c>
      <c r="M15" s="142"/>
      <c r="N15" s="142"/>
      <c r="O15" s="142"/>
      <c r="P15" s="142"/>
      <c r="Q15" s="142"/>
      <c r="R15" s="143"/>
    </row>
    <row r="16" spans="2:18">
      <c r="B16" s="4" t="s">
        <v>103</v>
      </c>
      <c r="C16">
        <v>3.05</v>
      </c>
      <c r="D16" s="125"/>
      <c r="E16" s="126"/>
    </row>
    <row r="17" spans="2:11">
      <c r="B17" s="4" t="s">
        <v>137</v>
      </c>
      <c r="C17">
        <v>4.01</v>
      </c>
      <c r="D17">
        <v>0</v>
      </c>
      <c r="E17" s="5">
        <v>1</v>
      </c>
    </row>
    <row r="18" spans="2:11" ht="15.95" thickBot="1">
      <c r="B18" s="4" t="s">
        <v>103</v>
      </c>
      <c r="C18">
        <v>4.0199999999999996</v>
      </c>
      <c r="D18">
        <v>0</v>
      </c>
      <c r="E18" s="5">
        <v>1</v>
      </c>
    </row>
    <row r="19" spans="2:11">
      <c r="B19" s="4" t="s">
        <v>103</v>
      </c>
      <c r="C19">
        <v>4.03</v>
      </c>
      <c r="D19">
        <v>0</v>
      </c>
      <c r="E19" s="5">
        <v>1</v>
      </c>
      <c r="H19" s="135" t="s">
        <v>138</v>
      </c>
      <c r="I19" s="136"/>
      <c r="J19" s="136"/>
      <c r="K19" s="137"/>
    </row>
    <row r="20" spans="2:11">
      <c r="B20" s="4" t="s">
        <v>101</v>
      </c>
      <c r="C20">
        <v>4.04</v>
      </c>
      <c r="D20">
        <v>-1</v>
      </c>
      <c r="E20" s="5">
        <v>1</v>
      </c>
      <c r="H20" s="4" t="s">
        <v>139</v>
      </c>
      <c r="I20" s="12">
        <v>1</v>
      </c>
      <c r="J20" s="12">
        <v>2</v>
      </c>
      <c r="K20" s="9">
        <v>4</v>
      </c>
    </row>
    <row r="21" spans="2:11" ht="15.95" thickBot="1">
      <c r="B21" s="4" t="s">
        <v>103</v>
      </c>
      <c r="C21">
        <v>4.05</v>
      </c>
      <c r="D21">
        <v>0</v>
      </c>
      <c r="E21" s="5">
        <v>1</v>
      </c>
      <c r="H21" s="6" t="s">
        <v>6</v>
      </c>
      <c r="I21" s="14">
        <v>1</v>
      </c>
      <c r="J21" s="14">
        <v>0</v>
      </c>
      <c r="K21" s="15">
        <v>-1</v>
      </c>
    </row>
    <row r="22" spans="2:11">
      <c r="B22" s="4" t="s">
        <v>103</v>
      </c>
      <c r="C22">
        <v>4.0599999999999996</v>
      </c>
      <c r="D22">
        <v>0</v>
      </c>
      <c r="E22" s="5">
        <v>1</v>
      </c>
    </row>
    <row r="23" spans="2:11">
      <c r="B23" s="4" t="s">
        <v>103</v>
      </c>
      <c r="C23">
        <v>4.07</v>
      </c>
      <c r="D23">
        <v>0</v>
      </c>
      <c r="E23" s="5">
        <v>1</v>
      </c>
    </row>
    <row r="24" spans="2:11" ht="15.95" thickBot="1">
      <c r="B24" s="4" t="s">
        <v>132</v>
      </c>
      <c r="C24">
        <v>4.08</v>
      </c>
      <c r="D24">
        <v>0</v>
      </c>
      <c r="E24" s="5">
        <v>1</v>
      </c>
    </row>
    <row r="25" spans="2:11">
      <c r="B25" s="4" t="s">
        <v>132</v>
      </c>
      <c r="C25">
        <v>4.09</v>
      </c>
      <c r="D25">
        <v>0</v>
      </c>
      <c r="E25" s="5">
        <v>1</v>
      </c>
      <c r="H25" s="132" t="s">
        <v>140</v>
      </c>
      <c r="I25" s="133"/>
      <c r="J25" s="133"/>
      <c r="K25" s="134"/>
    </row>
    <row r="26" spans="2:11">
      <c r="B26" s="4" t="s">
        <v>132</v>
      </c>
      <c r="C26">
        <v>4.0999999999999996</v>
      </c>
      <c r="D26">
        <v>0</v>
      </c>
      <c r="E26" s="5">
        <v>1</v>
      </c>
      <c r="H26" s="95" t="s">
        <v>141</v>
      </c>
      <c r="I26" s="152" t="str">
        <f>IF(OR('WRA Worksheet'!C65="?",'WRA Worksheet'!C66="?",'WRA Worksheet'!C67="?",'WRA Worksheet'!C67="no"),"eval.",IF(AND('WRA Worksheet'!C65="yes",'WRA Worksheet'!C66="yes",'WRA Worksheet'!C67="yes"),"reject",IF(OR('WRA Worksheet'!C65="no",'WRA Worksheet'!C66="no"),"accept","")))</f>
        <v>accept</v>
      </c>
      <c r="J26" s="152"/>
      <c r="K26" s="153"/>
    </row>
    <row r="27" spans="2:11" ht="15.95" thickBot="1">
      <c r="B27" s="4" t="s">
        <v>132</v>
      </c>
      <c r="C27">
        <v>4.1100000000000003</v>
      </c>
      <c r="D27">
        <v>0</v>
      </c>
      <c r="E27" s="5">
        <v>1</v>
      </c>
      <c r="H27" s="96" t="s">
        <v>142</v>
      </c>
      <c r="I27" s="154" t="str">
        <f>IF('WRA Worksheet'!C68="no","accept",IF(AND('WRA Worksheet'!C68="yes",OR('WRA Worksheet'!C69="yes",'WRA Worksheet'!C70="yes")),"reject",IF(OR('WRA Worksheet'!C68="?",'WRA Worksheet'!C69="?",'WRA Worksheet'!C70="?",'WRA Worksheet'!C69="no",'WRA Worksheet'!C70="no"),"eval.","")))</f>
        <v>accept</v>
      </c>
      <c r="J27" s="154"/>
      <c r="K27" s="155"/>
    </row>
    <row r="28" spans="2:11">
      <c r="B28" s="4" t="s">
        <v>103</v>
      </c>
      <c r="C28">
        <v>4.12</v>
      </c>
      <c r="D28">
        <v>0</v>
      </c>
      <c r="E28" s="5">
        <v>1</v>
      </c>
    </row>
    <row r="29" spans="2:11">
      <c r="B29" s="4" t="s">
        <v>143</v>
      </c>
      <c r="C29">
        <v>5.01</v>
      </c>
      <c r="D29">
        <v>0</v>
      </c>
      <c r="E29" s="5">
        <v>5</v>
      </c>
    </row>
    <row r="30" spans="2:11">
      <c r="B30" s="4" t="s">
        <v>103</v>
      </c>
      <c r="C30">
        <v>5.0199999999999996</v>
      </c>
      <c r="D30">
        <v>0</v>
      </c>
      <c r="E30" s="5">
        <v>1</v>
      </c>
    </row>
    <row r="31" spans="2:11">
      <c r="B31" s="4" t="s">
        <v>132</v>
      </c>
      <c r="C31">
        <v>5.03</v>
      </c>
      <c r="D31">
        <v>0</v>
      </c>
      <c r="E31" s="5">
        <v>1</v>
      </c>
    </row>
    <row r="32" spans="2:11">
      <c r="B32" s="4" t="s">
        <v>103</v>
      </c>
      <c r="C32">
        <v>5.04</v>
      </c>
      <c r="D32">
        <v>0</v>
      </c>
      <c r="E32" s="5">
        <v>1</v>
      </c>
    </row>
    <row r="33" spans="2:5">
      <c r="B33" s="4" t="s">
        <v>103</v>
      </c>
      <c r="C33">
        <v>6.01</v>
      </c>
      <c r="D33">
        <v>0</v>
      </c>
      <c r="E33" s="5">
        <v>1</v>
      </c>
    </row>
    <row r="34" spans="2:5">
      <c r="B34" s="4" t="s">
        <v>103</v>
      </c>
      <c r="C34">
        <v>6.02</v>
      </c>
      <c r="D34">
        <v>-1</v>
      </c>
      <c r="E34" s="5">
        <v>1</v>
      </c>
    </row>
    <row r="35" spans="2:5">
      <c r="B35" s="4" t="s">
        <v>101</v>
      </c>
      <c r="C35">
        <v>6.03</v>
      </c>
      <c r="D35">
        <v>-1</v>
      </c>
      <c r="E35" s="5">
        <v>1</v>
      </c>
    </row>
    <row r="36" spans="2:5">
      <c r="B36" s="4" t="s">
        <v>103</v>
      </c>
      <c r="C36">
        <v>6.04</v>
      </c>
      <c r="D36">
        <v>-1</v>
      </c>
      <c r="E36" s="5">
        <v>1</v>
      </c>
    </row>
    <row r="37" spans="2:5">
      <c r="B37" s="4" t="s">
        <v>103</v>
      </c>
      <c r="C37">
        <v>6.05</v>
      </c>
      <c r="D37">
        <v>0</v>
      </c>
      <c r="E37" s="5">
        <v>-1</v>
      </c>
    </row>
    <row r="38" spans="2:5">
      <c r="B38" s="4" t="s">
        <v>101</v>
      </c>
      <c r="C38">
        <v>6.06</v>
      </c>
      <c r="D38">
        <v>-1</v>
      </c>
      <c r="E38" s="5">
        <v>1</v>
      </c>
    </row>
    <row r="39" spans="2:5">
      <c r="B39" s="4" t="s">
        <v>103</v>
      </c>
      <c r="C39">
        <v>6.07</v>
      </c>
      <c r="D39" s="127" t="s">
        <v>144</v>
      </c>
      <c r="E39" s="128"/>
    </row>
    <row r="40" spans="2:5">
      <c r="B40" s="4" t="s">
        <v>101</v>
      </c>
      <c r="C40">
        <v>7.01</v>
      </c>
      <c r="D40">
        <v>-1</v>
      </c>
      <c r="E40" s="5">
        <v>1</v>
      </c>
    </row>
    <row r="41" spans="2:5">
      <c r="B41" s="4" t="s">
        <v>103</v>
      </c>
      <c r="C41">
        <v>7.02</v>
      </c>
      <c r="D41">
        <v>-1</v>
      </c>
      <c r="E41" s="5">
        <v>1</v>
      </c>
    </row>
    <row r="42" spans="2:5">
      <c r="B42" s="4" t="s">
        <v>101</v>
      </c>
      <c r="C42">
        <v>7.03</v>
      </c>
      <c r="D42">
        <v>-1</v>
      </c>
      <c r="E42" s="5">
        <v>1</v>
      </c>
    </row>
    <row r="43" spans="2:5">
      <c r="B43" s="4" t="s">
        <v>103</v>
      </c>
      <c r="C43">
        <v>7.04</v>
      </c>
      <c r="D43">
        <v>-1</v>
      </c>
      <c r="E43" s="5">
        <v>1</v>
      </c>
    </row>
    <row r="44" spans="2:5">
      <c r="B44" s="4" t="s">
        <v>132</v>
      </c>
      <c r="C44">
        <v>7.05</v>
      </c>
      <c r="D44">
        <v>-1</v>
      </c>
      <c r="E44" s="5">
        <v>1</v>
      </c>
    </row>
    <row r="45" spans="2:5">
      <c r="B45" s="4" t="s">
        <v>132</v>
      </c>
      <c r="C45">
        <v>7.06</v>
      </c>
      <c r="D45">
        <v>-1</v>
      </c>
      <c r="E45" s="5">
        <v>1</v>
      </c>
    </row>
    <row r="46" spans="2:5">
      <c r="B46" s="4" t="s">
        <v>103</v>
      </c>
      <c r="C46">
        <v>7.07</v>
      </c>
      <c r="D46">
        <v>-1</v>
      </c>
      <c r="E46" s="5">
        <v>1</v>
      </c>
    </row>
    <row r="47" spans="2:5">
      <c r="B47" s="4" t="s">
        <v>103</v>
      </c>
      <c r="C47">
        <v>7.08</v>
      </c>
      <c r="D47">
        <v>-1</v>
      </c>
      <c r="E47" s="5">
        <v>1</v>
      </c>
    </row>
    <row r="48" spans="2:5">
      <c r="B48" s="4" t="s">
        <v>103</v>
      </c>
      <c r="C48">
        <v>8.01</v>
      </c>
      <c r="D48">
        <v>-1</v>
      </c>
      <c r="E48" s="5">
        <v>1</v>
      </c>
    </row>
    <row r="49" spans="2:5">
      <c r="B49" s="4" t="s">
        <v>103</v>
      </c>
      <c r="C49">
        <v>8.02</v>
      </c>
      <c r="D49">
        <v>-1</v>
      </c>
      <c r="E49" s="5">
        <v>1</v>
      </c>
    </row>
    <row r="50" spans="2:5">
      <c r="B50" s="4" t="s">
        <v>101</v>
      </c>
      <c r="C50">
        <v>8.0299999999999994</v>
      </c>
      <c r="D50">
        <v>1</v>
      </c>
      <c r="E50" s="5">
        <v>-1</v>
      </c>
    </row>
    <row r="51" spans="2:5">
      <c r="B51" s="4" t="s">
        <v>101</v>
      </c>
      <c r="C51">
        <v>8.0399999999999991</v>
      </c>
      <c r="D51">
        <v>-1</v>
      </c>
      <c r="E51" s="5">
        <v>1</v>
      </c>
    </row>
    <row r="52" spans="2:5">
      <c r="B52" s="4" t="s">
        <v>103</v>
      </c>
      <c r="C52">
        <v>8.0500000000000007</v>
      </c>
      <c r="D52">
        <v>1</v>
      </c>
      <c r="E52" s="5">
        <v>-1</v>
      </c>
    </row>
    <row r="53" spans="2:5">
      <c r="B53" s="4"/>
      <c r="E53" s="5"/>
    </row>
    <row r="54" spans="2:5" ht="15.95" thickBot="1">
      <c r="B54" s="6"/>
      <c r="C54" s="7"/>
      <c r="D54" s="7"/>
      <c r="E54" s="8"/>
    </row>
  </sheetData>
  <sheetProtection algorithmName="SHA-512" hashValue="0mtPXeV4RFX+M/sGdOGKeuK5NWlJbk/75EF/Z/DHrnEM9OlRwDreGoshUwzHDRLvA3A9Y2G+zbNh26ykXbCpNg==" saltValue="1/xWeOpxhY5vxCpyg9dG1A==" spinCount="100000" sheet="1" objects="1" scenarios="1"/>
  <mergeCells count="15">
    <mergeCell ref="H2:R2"/>
    <mergeCell ref="H12:L12"/>
    <mergeCell ref="H14:H15"/>
    <mergeCell ref="M12:R15"/>
    <mergeCell ref="H19:K19"/>
    <mergeCell ref="D7:E8"/>
    <mergeCell ref="D12:E16"/>
    <mergeCell ref="D39:E39"/>
    <mergeCell ref="H3:R3"/>
    <mergeCell ref="H4:Q4"/>
    <mergeCell ref="H5:H6"/>
    <mergeCell ref="H7:H11"/>
    <mergeCell ref="H25:K25"/>
    <mergeCell ref="I26:K26"/>
    <mergeCell ref="I27:K27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19724D-15DB-4E0F-87F1-EE2DC5DF0787}">
  <dimension ref="A1:D61"/>
  <sheetViews>
    <sheetView workbookViewId="0">
      <selection activeCell="G1" sqref="G1"/>
    </sheetView>
  </sheetViews>
  <sheetFormatPr defaultColWidth="8.85546875" defaultRowHeight="15"/>
  <cols>
    <col min="1" max="1" width="7.140625" customWidth="1"/>
    <col min="2" max="2" width="64.42578125" customWidth="1"/>
  </cols>
  <sheetData>
    <row r="1" spans="1:4" ht="109.5" customHeight="1">
      <c r="A1" s="147" t="str">
        <f>'WRA Worksheet'!F1</f>
        <v>Assessment date:  September 18, 2025 Prepared by Seokmin Kim</v>
      </c>
      <c r="B1" s="148"/>
      <c r="C1" s="148"/>
      <c r="D1" s="98" t="s">
        <v>145</v>
      </c>
    </row>
    <row r="2" spans="1:4" ht="18.95">
      <c r="A2" s="144" t="s">
        <v>146</v>
      </c>
      <c r="B2" s="145"/>
      <c r="C2" s="73" t="s">
        <v>5</v>
      </c>
      <c r="D2" s="73" t="s">
        <v>6</v>
      </c>
    </row>
    <row r="3" spans="1:4" ht="15.95">
      <c r="A3" s="74">
        <v>1.01</v>
      </c>
      <c r="B3" s="75" t="s">
        <v>10</v>
      </c>
      <c r="C3" s="76" t="str">
        <f>'WRA Worksheet'!C3</f>
        <v>n</v>
      </c>
      <c r="D3" s="82">
        <f>'WRA Worksheet'!D3</f>
        <v>0</v>
      </c>
    </row>
    <row r="4" spans="1:4" ht="15.95">
      <c r="A4" s="74">
        <v>1.02</v>
      </c>
      <c r="B4" s="75" t="s">
        <v>13</v>
      </c>
      <c r="C4" s="76">
        <f>'WRA Worksheet'!C4</f>
        <v>0</v>
      </c>
      <c r="D4" s="82" t="str">
        <f>'WRA Worksheet'!D4</f>
        <v xml:space="preserve"> </v>
      </c>
    </row>
    <row r="5" spans="1:4" ht="15.95">
      <c r="A5" s="74">
        <v>1.03</v>
      </c>
      <c r="B5" s="75" t="s">
        <v>14</v>
      </c>
      <c r="C5" s="76">
        <f>'WRA Worksheet'!C5</f>
        <v>0</v>
      </c>
      <c r="D5" s="82" t="str">
        <f>'WRA Worksheet'!D5</f>
        <v xml:space="preserve"> </v>
      </c>
    </row>
    <row r="6" spans="1:4" ht="51.95">
      <c r="A6" s="74">
        <v>2.0099999999999998</v>
      </c>
      <c r="B6" s="77" t="s">
        <v>147</v>
      </c>
      <c r="C6" s="76">
        <f>'WRA Worksheet'!C6</f>
        <v>3</v>
      </c>
      <c r="D6" s="83"/>
    </row>
    <row r="7" spans="1:4" ht="15.95">
      <c r="A7" s="74">
        <v>2.02</v>
      </c>
      <c r="B7" s="75" t="s">
        <v>148</v>
      </c>
      <c r="C7" s="76">
        <f>'WRA Worksheet'!C7</f>
        <v>3</v>
      </c>
      <c r="D7" s="83"/>
    </row>
    <row r="8" spans="1:4" ht="15.95">
      <c r="A8" s="74">
        <v>2.0299999999999998</v>
      </c>
      <c r="B8" s="75" t="s">
        <v>20</v>
      </c>
      <c r="C8" s="76" t="str">
        <f>'WRA Worksheet'!C8</f>
        <v>n</v>
      </c>
      <c r="D8" s="82">
        <f>'WRA Worksheet'!D8</f>
        <v>0</v>
      </c>
    </row>
    <row r="9" spans="1:4" ht="51.95">
      <c r="A9" s="74">
        <v>2.04</v>
      </c>
      <c r="B9" s="78" t="s">
        <v>21</v>
      </c>
      <c r="C9" s="76" t="str">
        <f>'WRA Worksheet'!C9</f>
        <v>y</v>
      </c>
      <c r="D9" s="82">
        <f>'WRA Worksheet'!D9</f>
        <v>1</v>
      </c>
    </row>
    <row r="10" spans="1:4" ht="32.1">
      <c r="A10" s="74">
        <v>2.0499999999999998</v>
      </c>
      <c r="B10" s="75" t="s">
        <v>23</v>
      </c>
      <c r="C10" s="79" t="str">
        <f>'WRA Worksheet'!C10</f>
        <v>y</v>
      </c>
      <c r="D10" s="83"/>
    </row>
    <row r="11" spans="1:4" ht="15.95">
      <c r="A11" s="74">
        <v>3.01</v>
      </c>
      <c r="B11" s="75" t="s">
        <v>26</v>
      </c>
      <c r="C11" s="76" t="str">
        <f>'WRA Worksheet'!C11</f>
        <v>y</v>
      </c>
      <c r="D11" s="82">
        <f>'WRA Worksheet'!D11</f>
        <v>2</v>
      </c>
    </row>
    <row r="12" spans="1:4" ht="15.95">
      <c r="A12" s="74">
        <v>3.02</v>
      </c>
      <c r="B12" s="75" t="s">
        <v>29</v>
      </c>
      <c r="C12" s="76" t="str">
        <f>'WRA Worksheet'!C12</f>
        <v>y</v>
      </c>
      <c r="D12" s="82">
        <f>'WRA Worksheet'!D12</f>
        <v>2</v>
      </c>
    </row>
    <row r="13" spans="1:4" ht="15.95">
      <c r="A13" s="74">
        <v>3.03</v>
      </c>
      <c r="B13" s="75" t="s">
        <v>32</v>
      </c>
      <c r="C13" s="76" t="str">
        <f>'WRA Worksheet'!C13</f>
        <v>n</v>
      </c>
      <c r="D13" s="82">
        <f>'WRA Worksheet'!D13</f>
        <v>0</v>
      </c>
    </row>
    <row r="14" spans="1:4" ht="15.95">
      <c r="A14" s="74">
        <v>3.04</v>
      </c>
      <c r="B14" s="75" t="s">
        <v>33</v>
      </c>
      <c r="C14" s="76" t="str">
        <f>'WRA Worksheet'!C14</f>
        <v>n</v>
      </c>
      <c r="D14" s="82">
        <f>'WRA Worksheet'!D14</f>
        <v>0</v>
      </c>
    </row>
    <row r="15" spans="1:4" ht="15.95">
      <c r="A15" s="74">
        <v>3.05</v>
      </c>
      <c r="B15" s="75" t="s">
        <v>34</v>
      </c>
      <c r="C15" s="76" t="str">
        <f>'WRA Worksheet'!C15</f>
        <v>y</v>
      </c>
      <c r="D15" s="82">
        <f>'WRA Worksheet'!D15</f>
        <v>2</v>
      </c>
    </row>
    <row r="16" spans="1:4" ht="15.95">
      <c r="A16" s="74">
        <v>4.01</v>
      </c>
      <c r="B16" s="75" t="s">
        <v>37</v>
      </c>
      <c r="C16" s="76" t="str">
        <f>'WRA Worksheet'!C16</f>
        <v>n</v>
      </c>
      <c r="D16" s="82">
        <f>'WRA Worksheet'!D16</f>
        <v>0</v>
      </c>
    </row>
    <row r="17" spans="1:4" ht="15.95">
      <c r="A17" s="74">
        <v>4.0199999999999996</v>
      </c>
      <c r="B17" s="75" t="s">
        <v>38</v>
      </c>
      <c r="C17" s="76" t="str">
        <f>'WRA Worksheet'!C17</f>
        <v>?</v>
      </c>
      <c r="D17" s="82" t="str">
        <f>'WRA Worksheet'!D17</f>
        <v xml:space="preserve"> </v>
      </c>
    </row>
    <row r="18" spans="1:4" ht="15.95">
      <c r="A18" s="74">
        <v>4.03</v>
      </c>
      <c r="B18" s="75" t="s">
        <v>41</v>
      </c>
      <c r="C18" s="76" t="str">
        <f>'WRA Worksheet'!C18</f>
        <v>n</v>
      </c>
      <c r="D18" s="82">
        <f>'WRA Worksheet'!D18</f>
        <v>0</v>
      </c>
    </row>
    <row r="19" spans="1:4" ht="15.95">
      <c r="A19" s="74">
        <v>4.04</v>
      </c>
      <c r="B19" s="75" t="s">
        <v>42</v>
      </c>
      <c r="C19" s="76" t="str">
        <f>'WRA Worksheet'!C19</f>
        <v>?</v>
      </c>
      <c r="D19" s="82" t="str">
        <f>'WRA Worksheet'!D19</f>
        <v xml:space="preserve"> </v>
      </c>
    </row>
    <row r="20" spans="1:4" ht="15.95">
      <c r="A20" s="74">
        <v>4.05</v>
      </c>
      <c r="B20" s="75" t="s">
        <v>44</v>
      </c>
      <c r="C20" s="76" t="str">
        <f>'WRA Worksheet'!C20</f>
        <v>?</v>
      </c>
      <c r="D20" s="82" t="str">
        <f>'WRA Worksheet'!D20</f>
        <v xml:space="preserve"> </v>
      </c>
    </row>
    <row r="21" spans="1:4" ht="15.95">
      <c r="A21" s="74">
        <v>4.0599999999999996</v>
      </c>
      <c r="B21" s="75" t="s">
        <v>47</v>
      </c>
      <c r="C21" s="76" t="str">
        <f>'WRA Worksheet'!C21</f>
        <v>n</v>
      </c>
      <c r="D21" s="82">
        <f>'WRA Worksheet'!D21</f>
        <v>0</v>
      </c>
    </row>
    <row r="22" spans="1:4" ht="15.95">
      <c r="A22" s="74">
        <v>4.07</v>
      </c>
      <c r="B22" s="75" t="s">
        <v>48</v>
      </c>
      <c r="C22" s="76" t="str">
        <f>'WRA Worksheet'!C22</f>
        <v>?</v>
      </c>
      <c r="D22" s="82" t="str">
        <f>'WRA Worksheet'!D22</f>
        <v xml:space="preserve"> </v>
      </c>
    </row>
    <row r="23" spans="1:4" ht="15.95">
      <c r="A23" s="74">
        <v>4.08</v>
      </c>
      <c r="B23" s="75" t="s">
        <v>49</v>
      </c>
      <c r="C23" s="76" t="str">
        <f>'WRA Worksheet'!C23</f>
        <v>n</v>
      </c>
      <c r="D23" s="82">
        <f>'WRA Worksheet'!D23</f>
        <v>0</v>
      </c>
    </row>
    <row r="24" spans="1:4" ht="15.95">
      <c r="A24" s="74">
        <v>4.09</v>
      </c>
      <c r="B24" s="75" t="s">
        <v>50</v>
      </c>
      <c r="C24" s="76" t="str">
        <f>'WRA Worksheet'!C24</f>
        <v>y</v>
      </c>
      <c r="D24" s="82">
        <f>'WRA Worksheet'!D24</f>
        <v>1</v>
      </c>
    </row>
    <row r="25" spans="1:4" ht="32.1">
      <c r="A25" s="74">
        <v>4.0999999999999996</v>
      </c>
      <c r="B25" s="80" t="s">
        <v>53</v>
      </c>
      <c r="C25" s="76" t="str">
        <f>'WRA Worksheet'!C25</f>
        <v>?</v>
      </c>
      <c r="D25" s="82" t="str">
        <f>'WRA Worksheet'!D25</f>
        <v xml:space="preserve"> </v>
      </c>
    </row>
    <row r="26" spans="1:4" ht="15.95">
      <c r="A26" s="74">
        <v>4.1100000000000003</v>
      </c>
      <c r="B26" s="75" t="s">
        <v>56</v>
      </c>
      <c r="C26" s="76" t="str">
        <f>'WRA Worksheet'!C26</f>
        <v>n</v>
      </c>
      <c r="D26" s="82">
        <f>'WRA Worksheet'!D26</f>
        <v>0</v>
      </c>
    </row>
    <row r="27" spans="1:4" ht="15.95">
      <c r="A27" s="74">
        <v>4.12</v>
      </c>
      <c r="B27" s="75" t="s">
        <v>57</v>
      </c>
      <c r="C27" s="76" t="str">
        <f>'WRA Worksheet'!C27</f>
        <v>n</v>
      </c>
      <c r="D27" s="82">
        <f>'WRA Worksheet'!D27</f>
        <v>0</v>
      </c>
    </row>
    <row r="28" spans="1:4" ht="15.95">
      <c r="A28" s="74">
        <v>5.01</v>
      </c>
      <c r="B28" s="75" t="s">
        <v>58</v>
      </c>
      <c r="C28" s="76" t="str">
        <f>'WRA Worksheet'!C28</f>
        <v>n</v>
      </c>
      <c r="D28" s="82">
        <f>'WRA Worksheet'!D28</f>
        <v>0</v>
      </c>
    </row>
    <row r="29" spans="1:4" ht="15.95">
      <c r="A29" s="74">
        <v>5.0199999999999996</v>
      </c>
      <c r="B29" s="75" t="s">
        <v>59</v>
      </c>
      <c r="C29" s="76" t="str">
        <f>'WRA Worksheet'!C29</f>
        <v>n</v>
      </c>
      <c r="D29" s="82">
        <f>'WRA Worksheet'!D29</f>
        <v>0</v>
      </c>
    </row>
    <row r="30" spans="1:4" ht="15.95">
      <c r="A30" s="74">
        <v>5.03</v>
      </c>
      <c r="B30" s="75" t="s">
        <v>61</v>
      </c>
      <c r="C30" s="76" t="str">
        <f>'WRA Worksheet'!C30</f>
        <v>n</v>
      </c>
      <c r="D30" s="82">
        <f>'WRA Worksheet'!D30</f>
        <v>0</v>
      </c>
    </row>
    <row r="31" spans="1:4" ht="15.95">
      <c r="A31" s="74">
        <v>5.04</v>
      </c>
      <c r="B31" s="75" t="s">
        <v>62</v>
      </c>
      <c r="C31" s="76" t="str">
        <f>'WRA Worksheet'!C31</f>
        <v>n</v>
      </c>
      <c r="D31" s="82">
        <f>'WRA Worksheet'!D31</f>
        <v>0</v>
      </c>
    </row>
    <row r="32" spans="1:4" ht="15.95">
      <c r="A32" s="74">
        <v>6.01</v>
      </c>
      <c r="B32" s="75" t="s">
        <v>63</v>
      </c>
      <c r="C32" s="76" t="str">
        <f>'WRA Worksheet'!C32</f>
        <v>n</v>
      </c>
      <c r="D32" s="82">
        <f>'WRA Worksheet'!D32</f>
        <v>0</v>
      </c>
    </row>
    <row r="33" spans="1:4" ht="15.95">
      <c r="A33" s="74">
        <v>6.02</v>
      </c>
      <c r="B33" s="75" t="s">
        <v>64</v>
      </c>
      <c r="C33" s="76" t="str">
        <f>'WRA Worksheet'!C33</f>
        <v>y</v>
      </c>
      <c r="D33" s="82">
        <f>'WRA Worksheet'!D33</f>
        <v>1</v>
      </c>
    </row>
    <row r="34" spans="1:4" ht="15.95">
      <c r="A34" s="74">
        <v>6.03</v>
      </c>
      <c r="B34" s="75" t="s">
        <v>67</v>
      </c>
      <c r="C34" s="76" t="str">
        <f>'WRA Worksheet'!C34</f>
        <v>?</v>
      </c>
      <c r="D34" s="82" t="str">
        <f>'WRA Worksheet'!D34</f>
        <v xml:space="preserve"> </v>
      </c>
    </row>
    <row r="35" spans="1:4" ht="15.95">
      <c r="A35" s="74">
        <v>6.04</v>
      </c>
      <c r="B35" s="75" t="s">
        <v>68</v>
      </c>
      <c r="C35" s="76" t="str">
        <f>'WRA Worksheet'!C35</f>
        <v>?</v>
      </c>
      <c r="D35" s="82" t="str">
        <f>'WRA Worksheet'!D35</f>
        <v xml:space="preserve"> </v>
      </c>
    </row>
    <row r="36" spans="1:4" ht="15.95">
      <c r="A36" s="74">
        <v>6.05</v>
      </c>
      <c r="B36" s="75" t="s">
        <v>69</v>
      </c>
      <c r="C36" s="76" t="str">
        <f>'WRA Worksheet'!C36</f>
        <v>n</v>
      </c>
      <c r="D36" s="82">
        <f>'WRA Worksheet'!D36</f>
        <v>0</v>
      </c>
    </row>
    <row r="37" spans="1:4" ht="15.95">
      <c r="A37" s="74">
        <v>6.06</v>
      </c>
      <c r="B37" s="75" t="s">
        <v>72</v>
      </c>
      <c r="C37" s="76" t="str">
        <f>'WRA Worksheet'!C37</f>
        <v>y</v>
      </c>
      <c r="D37" s="82">
        <f>'WRA Worksheet'!D37</f>
        <v>1</v>
      </c>
    </row>
    <row r="38" spans="1:4" ht="15.95">
      <c r="A38" s="74">
        <v>6.07</v>
      </c>
      <c r="B38" s="75" t="s">
        <v>75</v>
      </c>
      <c r="C38" s="81" t="str">
        <f>'WRA Worksheet'!C38</f>
        <v>?</v>
      </c>
      <c r="D38" s="82" t="str">
        <f>'WRA Worksheet'!D38</f>
        <v xml:space="preserve"> </v>
      </c>
    </row>
    <row r="39" spans="1:4" ht="32.1">
      <c r="A39" s="74">
        <v>7.01</v>
      </c>
      <c r="B39" s="75" t="s">
        <v>78</v>
      </c>
      <c r="C39" s="76" t="str">
        <f>'WRA Worksheet'!C39</f>
        <v>n</v>
      </c>
      <c r="D39" s="82">
        <f>'WRA Worksheet'!D39</f>
        <v>-1</v>
      </c>
    </row>
    <row r="40" spans="1:4" ht="15.95">
      <c r="A40" s="74">
        <v>7.02</v>
      </c>
      <c r="B40" s="75" t="s">
        <v>79</v>
      </c>
      <c r="C40" s="76" t="str">
        <f>'WRA Worksheet'!C40</f>
        <v>y</v>
      </c>
      <c r="D40" s="82">
        <f>'WRA Worksheet'!D40</f>
        <v>1</v>
      </c>
    </row>
    <row r="41" spans="1:4" ht="15.95">
      <c r="A41" s="74">
        <v>7.03</v>
      </c>
      <c r="B41" s="75" t="s">
        <v>82</v>
      </c>
      <c r="C41" s="76" t="str">
        <f>'WRA Worksheet'!C41</f>
        <v>n</v>
      </c>
      <c r="D41" s="82">
        <f>'WRA Worksheet'!D41</f>
        <v>-1</v>
      </c>
    </row>
    <row r="42" spans="1:4" ht="15.95">
      <c r="A42" s="74">
        <v>7.04</v>
      </c>
      <c r="B42" s="75" t="s">
        <v>83</v>
      </c>
      <c r="C42" s="76" t="str">
        <f>'WRA Worksheet'!C42</f>
        <v>n</v>
      </c>
      <c r="D42" s="82">
        <f>'WRA Worksheet'!D42</f>
        <v>-1</v>
      </c>
    </row>
    <row r="43" spans="1:4" ht="15.95">
      <c r="A43" s="74">
        <v>7.05</v>
      </c>
      <c r="B43" s="75" t="s">
        <v>84</v>
      </c>
      <c r="C43" s="76" t="str">
        <f>'WRA Worksheet'!C43</f>
        <v>?</v>
      </c>
      <c r="D43" s="82" t="str">
        <f>'WRA Worksheet'!D43</f>
        <v xml:space="preserve"> </v>
      </c>
    </row>
    <row r="44" spans="1:4" ht="15.95">
      <c r="A44" s="74">
        <v>7.06</v>
      </c>
      <c r="B44" s="75" t="s">
        <v>86</v>
      </c>
      <c r="C44" s="76" t="str">
        <f>'WRA Worksheet'!C44</f>
        <v>n</v>
      </c>
      <c r="D44" s="82">
        <f>'WRA Worksheet'!D44</f>
        <v>-1</v>
      </c>
    </row>
    <row r="45" spans="1:4" ht="15.95">
      <c r="A45" s="74">
        <v>7.07</v>
      </c>
      <c r="B45" s="75" t="s">
        <v>87</v>
      </c>
      <c r="C45" s="76" t="str">
        <f>'WRA Worksheet'!C45</f>
        <v>n</v>
      </c>
      <c r="D45" s="82">
        <f>'WRA Worksheet'!D45</f>
        <v>-1</v>
      </c>
    </row>
    <row r="46" spans="1:4" ht="15.95">
      <c r="A46" s="74">
        <v>7.08</v>
      </c>
      <c r="B46" s="75" t="s">
        <v>88</v>
      </c>
      <c r="C46" s="76" t="str">
        <f>'WRA Worksheet'!C46</f>
        <v>n</v>
      </c>
      <c r="D46" s="82">
        <f>'WRA Worksheet'!D46</f>
        <v>-1</v>
      </c>
    </row>
    <row r="47" spans="1:4" ht="15.95">
      <c r="A47" s="74">
        <v>8.01</v>
      </c>
      <c r="B47" s="75" t="s">
        <v>89</v>
      </c>
      <c r="C47" s="76" t="str">
        <f>'WRA Worksheet'!C47</f>
        <v>n</v>
      </c>
      <c r="D47" s="82">
        <f>'WRA Worksheet'!D47</f>
        <v>-1</v>
      </c>
    </row>
    <row r="48" spans="1:4" ht="15.95">
      <c r="A48" s="74">
        <v>8.02</v>
      </c>
      <c r="B48" s="75" t="s">
        <v>90</v>
      </c>
      <c r="C48" s="76" t="str">
        <f>'WRA Worksheet'!C48</f>
        <v>?</v>
      </c>
      <c r="D48" s="82" t="str">
        <f>'WRA Worksheet'!D48</f>
        <v xml:space="preserve"> </v>
      </c>
    </row>
    <row r="49" spans="1:4" ht="15.95">
      <c r="A49" s="74">
        <v>8.0299999999999994</v>
      </c>
      <c r="B49" s="75" t="s">
        <v>91</v>
      </c>
      <c r="C49" s="76" t="str">
        <f>'WRA Worksheet'!C49</f>
        <v>?</v>
      </c>
      <c r="D49" s="82" t="str">
        <f>'WRA Worksheet'!D49</f>
        <v xml:space="preserve"> </v>
      </c>
    </row>
    <row r="50" spans="1:4" ht="15.95">
      <c r="A50" s="74">
        <v>8.0399999999999991</v>
      </c>
      <c r="B50" s="75" t="s">
        <v>93</v>
      </c>
      <c r="C50" s="76" t="str">
        <f>'WRA Worksheet'!C50</f>
        <v>y</v>
      </c>
      <c r="D50" s="82">
        <f>'WRA Worksheet'!D50</f>
        <v>1</v>
      </c>
    </row>
    <row r="51" spans="1:4" ht="15.95">
      <c r="A51" s="74">
        <v>8.0500000000000007</v>
      </c>
      <c r="B51" s="67" t="s">
        <v>95</v>
      </c>
      <c r="C51" s="76" t="str">
        <f>'WRA Worksheet'!C51</f>
        <v>?</v>
      </c>
      <c r="D51" s="82" t="str">
        <f>'WRA Worksheet'!D51</f>
        <v xml:space="preserve"> </v>
      </c>
    </row>
    <row r="52" spans="1:4" ht="15.95">
      <c r="A52" s="31"/>
      <c r="B52" s="32" t="s">
        <v>96</v>
      </c>
      <c r="C52" s="146">
        <f>'WRA Worksheet'!D53</f>
        <v>5</v>
      </c>
      <c r="D52" s="146"/>
    </row>
    <row r="53" spans="1:4" ht="15.95">
      <c r="A53" s="33"/>
      <c r="B53" s="34" t="s">
        <v>149</v>
      </c>
      <c r="C53" s="146" t="str" cm="1">
        <f t="array" ref="C53">IF(OR('WRA Worksheet'!C71:D71="yes", 'WRA Worksheet'!C72:D72="yes", 'WRA Worksheet'!C73:D73="yes"),"yes","no")</f>
        <v>yes</v>
      </c>
      <c r="D53" s="146"/>
    </row>
    <row r="54" spans="1:4" ht="15.95">
      <c r="A54" s="33"/>
      <c r="B54" s="34" t="s">
        <v>150</v>
      </c>
      <c r="C54" s="146" t="str">
        <f>IF(C53="yes", 'WRA Worksheet'!C74, 'WRA Worksheet'!D54)</f>
        <v>Accept</v>
      </c>
      <c r="D54" s="146"/>
    </row>
    <row r="55" spans="1:4" ht="15.95" thickBot="1">
      <c r="A55" s="35"/>
      <c r="B55" s="36"/>
      <c r="C55" s="36"/>
      <c r="D55" s="37"/>
    </row>
    <row r="56" spans="1:4" ht="30.95" thickTop="1">
      <c r="A56" s="38" t="s">
        <v>151</v>
      </c>
      <c r="B56" s="39" t="s">
        <v>152</v>
      </c>
      <c r="C56" s="40" t="s">
        <v>100</v>
      </c>
      <c r="D56" s="37"/>
    </row>
    <row r="57" spans="1:4">
      <c r="A57" s="41" t="s">
        <v>101</v>
      </c>
      <c r="B57" s="42">
        <f>'WRA Worksheet'!C57</f>
        <v>11</v>
      </c>
      <c r="C57" s="43" t="str">
        <f>IF(B57&gt;=2,"yes","no")</f>
        <v>yes</v>
      </c>
      <c r="D57" s="37"/>
    </row>
    <row r="58" spans="1:4">
      <c r="A58" s="41" t="s">
        <v>102</v>
      </c>
      <c r="B58" s="42">
        <f>'WRA Worksheet'!C58</f>
        <v>7</v>
      </c>
      <c r="C58" s="43" t="str">
        <f>IF(B58&gt;=2,"yes","no")</f>
        <v>yes</v>
      </c>
      <c r="D58" s="37"/>
    </row>
    <row r="59" spans="1:4">
      <c r="A59" s="41" t="s">
        <v>103</v>
      </c>
      <c r="B59" s="42">
        <f>'WRA Worksheet'!C59</f>
        <v>17</v>
      </c>
      <c r="C59" s="43" t="str">
        <f>IF(B59&gt;=6,"yes","no")</f>
        <v>yes</v>
      </c>
      <c r="D59" s="37"/>
    </row>
    <row r="60" spans="1:4" ht="15.95" thickBot="1">
      <c r="A60" s="44" t="s">
        <v>104</v>
      </c>
      <c r="B60" s="45">
        <f>'WRA Worksheet'!C60</f>
        <v>35</v>
      </c>
      <c r="C60" s="46" t="str">
        <f>IF(C57="no","no",IF(C58="no","no",IF(C59="no","no","yes")))</f>
        <v>yes</v>
      </c>
      <c r="D60" s="37"/>
    </row>
    <row r="61" spans="1:4" ht="15.95" thickTop="1"/>
  </sheetData>
  <sheetProtection algorithmName="SHA-512" hashValue="OUPP6/JLKjaOreRnDsqedMxLQ5QXL0Eh+Rws3VhK3vD2Gyo6l4J6cu1Tr5oxN4ZoMbAZCxsipXqLcQtAUkOMKQ==" saltValue="SQl0PRYgekQzaekw/tcing==" spinCount="100000" sheet="1" objects="1" scenarios="1" formatCells="0"/>
  <mergeCells count="5">
    <mergeCell ref="A2:B2"/>
    <mergeCell ref="C52:D52"/>
    <mergeCell ref="C53:D53"/>
    <mergeCell ref="C54:D54"/>
    <mergeCell ref="A1:C1"/>
  </mergeCells>
  <pageMargins left="0.7" right="0.7" top="0.75" bottom="0.75" header="0.3" footer="0.3"/>
  <pageSetup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B3A353-381C-4CCD-9F7C-6233287381B8}">
  <sheetPr>
    <tabColor theme="0"/>
  </sheetPr>
  <dimension ref="A1:C50"/>
  <sheetViews>
    <sheetView workbookViewId="0">
      <selection activeCell="C15" sqref="C15"/>
    </sheetView>
  </sheetViews>
  <sheetFormatPr defaultColWidth="8.85546875" defaultRowHeight="15"/>
  <cols>
    <col min="1" max="1" width="5" customWidth="1"/>
    <col min="2" max="3" width="49.42578125" customWidth="1"/>
  </cols>
  <sheetData>
    <row r="1" spans="1:3" ht="28.5" customHeight="1">
      <c r="A1" s="47"/>
      <c r="B1" s="48" t="s">
        <v>8</v>
      </c>
      <c r="C1" s="49" t="s">
        <v>9</v>
      </c>
    </row>
    <row r="2" spans="1:3">
      <c r="A2" s="30">
        <v>1.01</v>
      </c>
      <c r="B2" s="50" t="str" cm="1">
        <f t="array" ref="B2:C50">'WRA Worksheet'!F3:G51</f>
        <v>No evidence</v>
      </c>
      <c r="C2" s="51">
        <v>0</v>
      </c>
    </row>
    <row r="3" spans="1:3">
      <c r="A3" s="30">
        <v>1.02</v>
      </c>
      <c r="B3" s="50">
        <v>0</v>
      </c>
      <c r="C3" s="50">
        <v>0</v>
      </c>
    </row>
    <row r="4" spans="1:3">
      <c r="A4" s="30">
        <v>1.03</v>
      </c>
      <c r="B4" s="50">
        <v>0</v>
      </c>
      <c r="C4" s="50">
        <v>0</v>
      </c>
    </row>
    <row r="5" spans="1:3" ht="32.1">
      <c r="A5" s="30">
        <v>2.0099999999999998</v>
      </c>
      <c r="B5" s="52" t="str">
        <v>High suitability for Central and South. Not suitable for North - although noted to be able to return from the roots in the spring (1)</v>
      </c>
      <c r="C5" s="53" t="str">
        <v>See attached climate suitability map [1] https://gardeningsolutions.ifas.ufl.edu/plants/ornamentals/walking-iris/</v>
      </c>
    </row>
    <row r="6" spans="1:3">
      <c r="A6" s="30">
        <v>2.02</v>
      </c>
      <c r="B6" s="53" t="str">
        <v>See attached climate suitability map</v>
      </c>
      <c r="C6" s="54">
        <v>0</v>
      </c>
    </row>
    <row r="7" spans="1:3">
      <c r="A7" s="30">
        <v>2.0299999999999998</v>
      </c>
      <c r="B7" s="54" t="str">
        <v>See attached climate suitability map</v>
      </c>
      <c r="C7" s="53">
        <v>0</v>
      </c>
    </row>
    <row r="8" spans="1:3" ht="15.95">
      <c r="A8" s="30">
        <v>2.04</v>
      </c>
      <c r="B8" s="51" t="str">
        <v>See attached climate suitability map</v>
      </c>
      <c r="C8" s="51">
        <v>0</v>
      </c>
    </row>
    <row r="9" spans="1:3" ht="80.099999999999994">
      <c r="A9" s="30">
        <v>2.0499999999999998</v>
      </c>
      <c r="B9" s="51" t="str">
        <v>Native to South America, Introduced to southern Mexico, Malaysia, Jamaica, and Hawaii (among other islands) (1) Occurrence points found in parts of southern Asia and Pacific islands [2]</v>
      </c>
      <c r="C9" s="53" t="str">
        <v>[1] https://powo.science.kew.org/taxon/urn:lsid:ipni.org:names:441642-1 [2] https://www.gbif.org/occurrence/map?taxon_key=2749648</v>
      </c>
    </row>
    <row r="10" spans="1:3" ht="63.95">
      <c r="A10" s="30">
        <v>3.01</v>
      </c>
      <c r="B10" s="51" t="str">
        <v>Noted as being one of the most common invasive plants in west Java, Indonesia (1). Noted as being naturalized in Hawaii (2)</v>
      </c>
      <c r="C10" s="53" t="str">
        <v>[1] Rahmawati, R., &amp; Rosleine, D. (2023). Spatial distribution of invasive plants in Bandung, West Java, Indonesia. Biotropia, 30(2), 171-182. [2] Nagata, K. M. (1987). Observations on some adventive species in the Hawaiian flora. Bishop Mus. Occas. Pap, 27, 126-31.</v>
      </c>
    </row>
    <row r="11" spans="1:3" ht="80.099999999999994">
      <c r="A11" s="30">
        <v>3.02</v>
      </c>
      <c r="B11" s="50" t="str">
        <v>Noted as being one of the most common invasive plants in west Java, Indonesia. Particularly common around settlements and street green lanes (1). Also found along riparian areas (2)</v>
      </c>
      <c r="C11" s="53" t="str">
        <v>[1] Rahmawati, R., &amp; Rosleine, D. (2023). Spatial distribution of invasive plants in Bandung, West Java, Indonesia. Biotropia, 30(2), 171-182. [2] Fikriyya, N., Putri, A. K., &amp; Silalahi, M. (2023). Riparian vegetation diversity of the Banjaran River, Banyumas Regency, Central Java. Buletin Kebun Raya, 26(3), 126-139.</v>
      </c>
    </row>
    <row r="12" spans="1:3" ht="32.1">
      <c r="A12" s="30">
        <v>3.03</v>
      </c>
      <c r="B12" s="50" t="str">
        <v>No evidence</v>
      </c>
      <c r="C12" s="53">
        <v>0</v>
      </c>
    </row>
    <row r="13" spans="1:3" ht="63.95">
      <c r="A13" s="30">
        <v>3.04</v>
      </c>
      <c r="B13" s="51" t="str">
        <v>No evidence</v>
      </c>
      <c r="C13" s="53">
        <v>0</v>
      </c>
    </row>
    <row r="14" spans="1:3" ht="32.1">
      <c r="A14" s="30">
        <v>3.05</v>
      </c>
      <c r="B14" s="51" t="str">
        <v>Trimezia steyermarkii considered invasive in Cuba (1) (2)</v>
      </c>
      <c r="C14" s="53" t="str">
        <v>[1] Oviedo Prieto R, Herrera Oliver P, Caluff MG, et al., 2012. National list of invasive and potentially invasive plants in the Republic of Cuba - 2011. (Lista nacional de especies de plantas invasoras y potencialmente invasoras en la República de Cuba - 2011). Bissea: Boletín sobre Conservación de Plantas del Jardín Botánico Nacional de Cuba, 6 (Special Issue 1):22-96. [2] Gonzalez-Oliva L, 2015. The alien invasive legume Inga punctata in mountain range Sierra del Rosario: current distribution, impact, invasion pathways and management recommendations. Final Report. http://www.rufford.org/files/14746-1%20Detailed%20Final%20Report.pdf</v>
      </c>
    </row>
    <row r="15" spans="1:3">
      <c r="A15" s="30">
        <v>4.01</v>
      </c>
      <c r="B15" s="50" t="str">
        <v>No evidence</v>
      </c>
      <c r="C15" s="55">
        <v>0</v>
      </c>
    </row>
    <row r="16" spans="1:3" ht="15.95">
      <c r="A16" s="30">
        <v>4.0199999999999996</v>
      </c>
      <c r="B16" s="51" t="str">
        <v>No study found</v>
      </c>
      <c r="C16" s="51">
        <v>0</v>
      </c>
    </row>
    <row r="17" spans="1:3" ht="15.95">
      <c r="A17" s="30">
        <v>4.03</v>
      </c>
      <c r="B17" s="51" t="str">
        <v>No evidence</v>
      </c>
      <c r="C17" s="51">
        <v>0</v>
      </c>
    </row>
    <row r="18" spans="1:3" ht="80.099999999999994">
      <c r="A18" s="30">
        <v>4.04</v>
      </c>
      <c r="B18" s="51" t="str">
        <v>Not enough information found.</v>
      </c>
      <c r="C18" s="51">
        <v>0</v>
      </c>
    </row>
    <row r="19" spans="1:3" ht="48">
      <c r="A19" s="30">
        <v>4.05</v>
      </c>
      <c r="B19" s="51" t="str">
        <v>Conflicting evidence (1) (2) (2)</v>
      </c>
      <c r="C19" s="51" t="str">
        <v>[1] https://earthone.io/plant/trimezia%20martinicensis [2] https://myfoodandflowers.wordpress.com/2017/08/18/yellow-walking-iris-trimezia-martinicensis-%E9%BB%83%E6%89%87%E9%B3%B6%E5%B0%BE/ [3] https://www.poisonsinfo.health.qld.gov.au/plants-and-mushrooms/iris-iris</v>
      </c>
    </row>
    <row r="20" spans="1:3" ht="63.95">
      <c r="A20" s="30">
        <v>4.0599999999999996</v>
      </c>
      <c r="B20" s="51" t="str">
        <v>No evidence</v>
      </c>
      <c r="C20" s="51">
        <v>0</v>
      </c>
    </row>
    <row r="21" spans="1:3" ht="15.95">
      <c r="A21" s="30">
        <v>4.07</v>
      </c>
      <c r="B21" s="51" t="str">
        <v>Conflicting evidence (1) (2) (2)</v>
      </c>
      <c r="C21" s="51" t="str">
        <v>[1] https://earthone.io/plant/trimezia%20martinicensis [2] https://myfoodandflowers.wordpress.com/2017/08/18/yellow-walking-iris-trimezia-martinicensis-%E9%BB%83%E6%89%87%E9%B3%B6%E5%B0%BE/ [3] https://www.poisonsinfo.health.qld.gov.au/plants-and-mushrooms/iris-iris</v>
      </c>
    </row>
    <row r="22" spans="1:3" ht="32.1">
      <c r="A22" s="30">
        <v>4.08</v>
      </c>
      <c r="B22" s="51" t="str">
        <v>No evidence</v>
      </c>
      <c r="C22" s="53">
        <v>0</v>
      </c>
    </row>
    <row r="23" spans="1:3" ht="48">
      <c r="A23" s="30">
        <v>4.09</v>
      </c>
      <c r="B23" s="51" t="str">
        <v>Noted to grow in full or partial shade (1) Grows in part shade conditions (2)</v>
      </c>
      <c r="C23" s="51" t="str">
        <v>[1] https://gardeningsolutions.ifas.ufl.edu/plants/ornamentals/walking-iris/ [2] https://www.unf.edu/botanical-garden/plants/trimezia-martinicensis.html</v>
      </c>
    </row>
    <row r="24" spans="1:3" ht="32.1">
      <c r="A24" s="30">
        <v>4.0999999999999996</v>
      </c>
      <c r="B24" s="51" t="str">
        <v>Conflicting evidence. Soils with good drainage is required to prevent root rot (1) Noted to tolerate a range of soil types but does best in moist locations. (2)</v>
      </c>
      <c r="C24" s="51" t="str">
        <v>[1] https://earthone.io/plant/trimezia%20martinicensis?srsltid=AfmBOorBpTAVtx8yWbz79tkGRW0qtPrm7fTyA2d8B4l9HmeCOaEMblgR [2] https://gardeningsolutions.ifas.ufl.edu/plants/ornamentals/walking-iris/</v>
      </c>
    </row>
    <row r="25" spans="1:3" ht="15.95">
      <c r="A25" s="30">
        <v>4.1100000000000003</v>
      </c>
      <c r="B25" s="51" t="str">
        <v>No evidence</v>
      </c>
      <c r="C25" s="51">
        <v>0</v>
      </c>
    </row>
    <row r="26" spans="1:3" ht="15.95">
      <c r="A26" s="30">
        <v>4.12</v>
      </c>
      <c r="B26" s="51" t="str">
        <v>No evidence</v>
      </c>
      <c r="C26" s="51">
        <v>0</v>
      </c>
    </row>
    <row r="27" spans="1:3" ht="15.95">
      <c r="A27" s="30">
        <v>5.01</v>
      </c>
      <c r="B27" s="51" t="str">
        <v>No evidence</v>
      </c>
      <c r="C27" s="51">
        <v>0</v>
      </c>
    </row>
    <row r="28" spans="1:3" ht="15.95">
      <c r="A28" s="30">
        <v>5.0199999999999996</v>
      </c>
      <c r="B28" s="51" t="str">
        <v>Not of the Poaceae family</v>
      </c>
      <c r="C28" s="51">
        <v>0</v>
      </c>
    </row>
    <row r="29" spans="1:3" ht="15.95">
      <c r="A29" s="30">
        <v>5.03</v>
      </c>
      <c r="B29" s="51" t="str">
        <v>No evidence</v>
      </c>
      <c r="C29" s="51">
        <v>0</v>
      </c>
    </row>
    <row r="30" spans="1:3" ht="15.95">
      <c r="A30" s="30">
        <v>5.04</v>
      </c>
      <c r="B30" s="51" t="str">
        <v>No evidence</v>
      </c>
      <c r="C30" s="51">
        <v>0</v>
      </c>
    </row>
    <row r="31" spans="1:3" ht="27.95">
      <c r="A31" s="30">
        <v>6.01</v>
      </c>
      <c r="B31" s="50" t="str">
        <v>No evidence</v>
      </c>
      <c r="C31" s="51">
        <v>0</v>
      </c>
    </row>
    <row r="32" spans="1:3" ht="48">
      <c r="A32" s="30">
        <v>6.02</v>
      </c>
      <c r="B32" s="51" t="str">
        <v>Produces small black seeds (1). Included in a catalogue of seed plants of the West Indies (2)</v>
      </c>
      <c r="C32" s="51" t="str">
        <v>[1] https://www.tropplants.com/2018/12/trimezia-martinicensis-yellow-walking.html [2] Acevedo-Rodríguez, P. &amp; Strong, M.T. (2012). Catalogue of seed plants of the West Indies. Smithsonian Contributions to Botany 98: 1-1192.</v>
      </c>
    </row>
    <row r="33" spans="1:3" ht="48">
      <c r="A33" s="30">
        <v>6.03</v>
      </c>
      <c r="B33" s="51" t="str">
        <v>Not enough information found.</v>
      </c>
      <c r="C33" s="51">
        <v>0</v>
      </c>
    </row>
    <row r="34" spans="1:3" ht="32.1">
      <c r="A34" s="30">
        <v>6.04</v>
      </c>
      <c r="B34" s="51" t="str">
        <v>Not enough information found.</v>
      </c>
      <c r="C34" s="51">
        <v>0</v>
      </c>
    </row>
    <row r="35" spans="1:3" ht="15.95">
      <c r="A35" s="30">
        <v>6.05</v>
      </c>
      <c r="B35" s="51" t="str">
        <v>Attracts various pollinating insects (1)</v>
      </c>
      <c r="C35" s="51" t="str">
        <v>[1] Lovo, J., Alcantara, S., Vasconcelos, T. N., Sajo, M. D. G., Rudall, P. J., Prenner, G., ... &amp; Mello‐Silva, R. (2021). Evolutionary lability in floral ontogeny affects pollination biology in Trimezieae. American Journal of Botany, 108(5), 828-843.</v>
      </c>
    </row>
    <row r="36" spans="1:3" ht="15.95">
      <c r="A36" s="30">
        <v>6.06</v>
      </c>
      <c r="B36" s="51" t="str">
        <v>"plantlets form along the flowering stalk; the stalk will bend to the ground, and the new plant can root and begin to grow" (1) "New plantlets are formed on the flowering stems - the stems eventually drop and, when the plantlets touch the ground they produce roots and become new plants" (2)</v>
      </c>
      <c r="C36" s="51" t="str">
        <v>[1] https://somemagneticislandplants.com.au/yellow-walking-iris [2] https://tropical.theferns.info/viewtropical.php?id=Trimezia+martinicensis</v>
      </c>
    </row>
    <row r="37" spans="1:3" ht="15.95">
      <c r="A37" s="30">
        <v>6.07</v>
      </c>
      <c r="B37" s="51" t="str">
        <v>Not enough information found. Noted as a perennial (1)</v>
      </c>
      <c r="C37" s="51" t="str">
        <v>[1] https://www.unf.edu/botanical-garden/plants/trimezia-martinicensis.html</v>
      </c>
    </row>
    <row r="38" spans="1:3" ht="80.099999999999994">
      <c r="A38" s="30">
        <v>7.01</v>
      </c>
      <c r="B38" s="51" t="str">
        <v>No evidence</v>
      </c>
      <c r="C38" s="51">
        <v>0</v>
      </c>
    </row>
    <row r="39" spans="1:3" ht="32.1">
      <c r="A39" s="30">
        <v>7.02</v>
      </c>
      <c r="B39" s="51" t="str">
        <v>Sold online (1) (2)</v>
      </c>
      <c r="C39" s="51" t="str">
        <v>[1] https://www.ebay.com/itm/127111858900 [2] https://www.plantvine.com/product/trimezia-martinicensis-iris-yellow-walking/?srsltid=AfmBOoqjGVkufqcClKiOncZFlAYaN72eunnpo7PpPTEH7gR56Pc_Ca97</v>
      </c>
    </row>
    <row r="40" spans="1:3" ht="63.95">
      <c r="A40" s="30">
        <v>7.03</v>
      </c>
      <c r="B40" s="50" t="str">
        <v>No evidence</v>
      </c>
      <c r="C40" s="51">
        <v>0</v>
      </c>
    </row>
    <row r="41" spans="1:3" ht="15.95">
      <c r="A41" s="30">
        <v>7.04</v>
      </c>
      <c r="B41" s="51" t="str">
        <v>No evidence</v>
      </c>
      <c r="C41" s="51">
        <v>0</v>
      </c>
    </row>
    <row r="42" spans="1:3" ht="15.95">
      <c r="A42" s="30">
        <v>7.05</v>
      </c>
      <c r="B42" s="51" t="str">
        <v>No evidence. No studies found examining floating potential</v>
      </c>
      <c r="C42" s="51">
        <v>0</v>
      </c>
    </row>
    <row r="43" spans="1:3" ht="15.95">
      <c r="A43" s="30">
        <v>7.06</v>
      </c>
      <c r="B43" s="51" t="str">
        <v>No evidence</v>
      </c>
      <c r="C43" s="51">
        <v>0</v>
      </c>
    </row>
    <row r="44" spans="1:3" ht="32.1">
      <c r="A44" s="30">
        <v>7.07</v>
      </c>
      <c r="B44" s="51" t="str">
        <v>No evidence</v>
      </c>
      <c r="C44" s="51">
        <v>0</v>
      </c>
    </row>
    <row r="45" spans="1:3" ht="32.1">
      <c r="A45" s="30">
        <v>7.08</v>
      </c>
      <c r="B45" s="50" t="str">
        <v>No evidence</v>
      </c>
      <c r="C45" s="51">
        <v>0</v>
      </c>
    </row>
    <row r="46" spans="1:3" ht="48">
      <c r="A46" s="30">
        <v>8.01</v>
      </c>
      <c r="B46" s="50" t="str">
        <v>No evidence</v>
      </c>
      <c r="C46" s="51">
        <v>0</v>
      </c>
    </row>
    <row r="47" spans="1:3" ht="48">
      <c r="A47" s="30">
        <v>8.02</v>
      </c>
      <c r="B47" s="51" t="str">
        <v>Not enough information found.</v>
      </c>
      <c r="C47" s="51">
        <v>0</v>
      </c>
    </row>
    <row r="48" spans="1:3" ht="48">
      <c r="A48" s="30">
        <v>8.0299999999999994</v>
      </c>
      <c r="B48" s="51" t="str">
        <v xml:space="preserve">Not enough information found, but likely given </v>
      </c>
      <c r="C48" s="51">
        <v>0</v>
      </c>
    </row>
    <row r="49" spans="1:3" ht="48">
      <c r="A49" s="30">
        <v>8.0399999999999991</v>
      </c>
      <c r="B49" s="51" t="str">
        <v>Propagates vegetatively (1) (2)</v>
      </c>
      <c r="C49" s="51" t="str">
        <v>[1] https://somemagneticislandplants.com.au/yellow-walking-iris [2] https://tropical.theferns.info/viewtropical.php?id=Trimezia+martinicensis</v>
      </c>
    </row>
    <row r="50" spans="1:3">
      <c r="A50" s="30">
        <v>8.0500000000000007</v>
      </c>
      <c r="B50" s="50" t="str">
        <v>Not enough information found.</v>
      </c>
      <c r="C50" s="51">
        <v>0</v>
      </c>
    </row>
  </sheetData>
  <sheetProtection algorithmName="SHA-512" hashValue="HwVsddSKA36z0HQovLp52AHeyUwXIB3BK9O2Nfeb1wc6CSMAX71mBA8zvBTYMnBwR7SnlERXptCmZRxSLLKyAA==" saltValue="5pGpLizWx2P+VsfdacsGSg==" spinCount="100000" sheet="1" objects="1" scenarios="1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D21906AFC853A408AD5005C49B5E75E" ma:contentTypeVersion="17" ma:contentTypeDescription="Create a new document." ma:contentTypeScope="" ma:versionID="413b67428e06e4fbe1596370e8681275">
  <xsd:schema xmlns:xsd="http://www.w3.org/2001/XMLSchema" xmlns:xs="http://www.w3.org/2001/XMLSchema" xmlns:p="http://schemas.microsoft.com/office/2006/metadata/properties" xmlns:ns2="f21a967f-c9b6-4417-8b28-12bf5b07c60b" xmlns:ns3="898990d9-3832-423e-b64c-5c8524f186af" targetNamespace="http://schemas.microsoft.com/office/2006/metadata/properties" ma:root="true" ma:fieldsID="c5fcf276c65ab6b33a94e4b45a17df5b" ns2:_="" ns3:_="">
    <xsd:import namespace="f21a967f-c9b6-4417-8b28-12bf5b07c60b"/>
    <xsd:import namespace="898990d9-3832-423e-b64c-5c8524f186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Locatio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21a967f-c9b6-4417-8b28-12bf5b07c60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fa0c477a-f09e-4137-8c49-77869fdcca91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Location" ma:index="23" nillable="true" ma:displayName="Location" ma:indexed="true" ma:internalName="MediaServiceLocation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98990d9-3832-423e-b64c-5c8524f186af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510cedfe-beb2-4ef3-8cef-26ff56bb9e6e}" ma:internalName="TaxCatchAll" ma:showField="CatchAllData" ma:web="898990d9-3832-423e-b64c-5c8524f186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f21a967f-c9b6-4417-8b28-12bf5b07c60b">
      <Terms xmlns="http://schemas.microsoft.com/office/infopath/2007/PartnerControls"/>
    </lcf76f155ced4ddcb4097134ff3c332f>
    <TaxCatchAll xmlns="898990d9-3832-423e-b64c-5c8524f186af" xsi:nil="true"/>
  </documentManagement>
</p:properties>
</file>

<file path=customXml/itemProps1.xml><?xml version="1.0" encoding="utf-8"?>
<ds:datastoreItem xmlns:ds="http://schemas.openxmlformats.org/officeDocument/2006/customXml" ds:itemID="{CD6CFABA-82A5-4F81-B744-B8FCA64D1596}"/>
</file>

<file path=customXml/itemProps2.xml><?xml version="1.0" encoding="utf-8"?>
<ds:datastoreItem xmlns:ds="http://schemas.openxmlformats.org/officeDocument/2006/customXml" ds:itemID="{C72C3439-75BE-411A-8E6B-DF10E44BED25}"/>
</file>

<file path=customXml/itemProps3.xml><?xml version="1.0" encoding="utf-8"?>
<ds:datastoreItem xmlns:ds="http://schemas.openxmlformats.org/officeDocument/2006/customXml" ds:itemID="{624714E1-6774-437D-801A-4B8EB940739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Wanamaker,Christian E</dc:creator>
  <cp:keywords/>
  <dc:description/>
  <cp:lastModifiedBy>Kim,Seokmin</cp:lastModifiedBy>
  <cp:revision/>
  <dcterms:created xsi:type="dcterms:W3CDTF">2021-06-15T16:34:22Z</dcterms:created>
  <dcterms:modified xsi:type="dcterms:W3CDTF">2025-09-18T16:39:13Z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0x010100BD21906AFC853A408AD5005C49B5E75E</vt:lpwstr>
  </property>
  <property fmtid="{D5CDD505-2E9C-101B-9397-08002B2CF9AE}" pid="3" name="MediaServiceImageTags">
    <vt:lpwstr/>
  </property>
</Properties>
</file>