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91" documentId="13_ncr:1_{C116D94F-4D03-3B40-8287-B36BBAD89845}" xr6:coauthVersionLast="47" xr6:coauthVersionMax="47" xr10:uidLastSave="{A9B9C3E8-184A-4520-85B9-6DEDD8FD33A4}"/>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<sst xmlns="http://schemas.openxmlformats.org/spreadsheetml/2006/main" count="334" uniqueCount="170">
  <si>
    <t>Species:</t>
  </si>
  <si>
    <t>Asystasia intrusa aka Ruellia intrusa, Asystasia gangetica ssp. micrantha (Small Chinese Violet, Coromandel) Family: Acanthaceae</t>
  </si>
  <si>
    <r>
      <rPr>
        <sz val="11"/>
        <color rgb="FF000000"/>
        <rFont val="Calibri"/>
      </rPr>
      <t>Assessment date: May 2, 2025</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</si>
  <si>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</si>
  <si>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</si>
  <si>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</si>
  <si>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</si>
  <si>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</si>
  <si>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</si>
  <si>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</si>
  <si>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</si>
  <si>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</si>
  <si>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</si>
  <si>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</si>
  <si>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</si>
  <si>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</si>
  <si>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</si>
  <si>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</si>
  <si>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</si>
  <si>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</si>
  <si>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</si>
  <si>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</si>
  <si>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Native to Africa and the Arabian peninsula. Introduced to parts of SE USA, Costa Rica, Venezuela, China, and Malaysia (1). Occurences in the Pacific, Indonesia, and India (2)</t>
  </si>
  <si>
    <t>(1) https://powo.science.kew.org/taxon/urn:lsid:ipni.org:names:45747-1 (2) https://www.gbif.org/species/7468660</t>
  </si>
  <si>
    <t>Naturalized beyond native range</t>
  </si>
  <si>
    <t>Naturalized populations in Florida (1) and Hawaii (2)</t>
  </si>
  <si>
    <t>(1) Personal communications J. Wetterer; May 2, 2025 (2) https://plantsofhawaii.org/detail/%7BEF071E0B-3740-4FBB-BF94-A76664BC5E8F%7D</t>
  </si>
  <si>
    <t>Garden/amenity/disturbance weed</t>
  </si>
  <si>
    <t>Found in disturbed uplands of natural areas in southern Florida (1) Found in disturbed areas in Mozambique (2)</t>
  </si>
  <si>
    <t>(1) Personal communications J. Wetterer; May 2, 2025 (2) https://www.mozambiqueflora.com/speciesdata/species-display.php?species_id=154010&amp;ishow_id=1</t>
  </si>
  <si>
    <t>Weed of agriculture</t>
  </si>
  <si>
    <t>Noted as being one of the main weeds found in oil palm plantations (1) (2). Recommended for eradication due to its impacts on agricultural ecosystems in Australia (3)</t>
  </si>
  <si>
    <t>(1) Satriawan, H., Fuady, Z., &amp; ERNAWITA, E. (2020). The potential of Asystasia intrusa weed of Acanthaceae family as a cover crop in oil palm plantations. Biodiversitas Journal Of Biological Diversity, 21(12). (2) Djaingasatro, A. J., &amp; Manurung, S. (2021). The patterns of weed distribution in several oil palm plantations with different elevations in PT Perkebunan Nusantara IV. Agricultura, 1(2). [3] https://citeseerx.ist.psu.edu/document?repid=rep1&amp;type=pdf&amp;doi=e9b7fae7231b9aeeb3eb69c25a7d90c6983568d2</t>
  </si>
  <si>
    <t>Environmental weed</t>
  </si>
  <si>
    <t>Noted to form "dense mats that outcompete native egetation and seemingly flowering year-roun creating competition for pollination" (1) Noted as being an environmental weed (2)</t>
  </si>
  <si>
    <t>(1) Personal communications J. Wetterer; May 2, 2025 [2] Tanjung, L. R., Nurainas, N., &amp; Zulaspita, W. (2023). Asystasia gangetica, beyond its Widespread Distribution Recorded in Two Indonesian Herbaria Since 1863: A Nuisance or A Blessing?.</t>
  </si>
  <si>
    <t>Congeneric weed</t>
  </si>
  <si>
    <t>A. gangetica considered weedy (1) (2)</t>
  </si>
  <si>
    <t>[1] Tanjung, L. R., Nurainas, N., &amp; Zulaspita, W. (2023). Asystasia gangetica, beyond its Widespread Distribution Recorded in Two Indonesian Herbaria Since 1863: A Nuisance or A Blessing?. [2] https://plant-directory.ifas.ufl.edu/plant-directory/asystasia-gangetica/</t>
  </si>
  <si>
    <t>Produces spines, thorns or burrs</t>
  </si>
  <si>
    <t>Allelopathic</t>
  </si>
  <si>
    <t>?</t>
  </si>
  <si>
    <t>Not much information found on taxon, but very closely related congener (A. gangetica) shown to have mild allelopathic effects on corn (1)</t>
  </si>
  <si>
    <t>[1] Yaqin, Roelly Ainul, Edi Santosa, and Dwi Guntoro. "Allelopathic potential of Asystasia gangetica: A study on growth and production of sweet corn." Jurnal Agronomi Indonesia (Indonesian Journal of Agronomy) 52, no. 3 (2024): 426-436.</t>
  </si>
  <si>
    <t>Parasitic</t>
  </si>
  <si>
    <t>Unpalatable to grazing animals</t>
  </si>
  <si>
    <t>Noted to be very palatable [1]. Shown to be palatable to rams [2]</t>
  </si>
  <si>
    <t>[1] https://umkcarnivores3.files.wordpress.com/2012/04/asystasia-intrusa1.docx#:~:text=Asystasia%20intrusa%20is%20very%20palatable%20and%20nutritious,matter%20(DM)%20at%20a%20rate%20of%2033 [2] Merkel, R. C., Pond, K. R., Burns, J. C., &amp; Fisher, D. S. (1999). Intake, digestibility and nitrogen utilization of three tropical tree legumes: I. As sole feeds compared to Asystasia intrusa and Brachiaria brizantha. Animal Feed Science and Technology, 82(1-2), 91-106.</t>
  </si>
  <si>
    <t>Toxic to animals</t>
  </si>
  <si>
    <t>Host for recognised pests and pathogens</t>
  </si>
  <si>
    <t>"It can be prone to infestations of aphids and whiteflies" (1). However, no evidence found that it can increase pest / pathogen risk.</t>
  </si>
  <si>
    <t>[1] https://mahindranursery.com/products/asystasia-intrusa-common-asystasia-chinese-violet-coromand</t>
  </si>
  <si>
    <t>Causes allergies or is otherwise toxic to humans</t>
  </si>
  <si>
    <t>Creates a fire hazard in natural ecosystems</t>
  </si>
  <si>
    <t>Is a shade tolerant plant at some stage of its life cycle</t>
  </si>
  <si>
    <t>Close congener (A. gangetica) Shown to be shade tolerant (1) (2) Noted to have high shade tolerance (3)</t>
  </si>
  <si>
    <t>[1] Samedani, B., Juraimi, A. S., Anwar, M. P., Rafii, M. Y., Sheikh Awadz, S. H., &amp; Anuar, A. R. (2013). Competitive interaction of Axonopus compressus and Asystasia gangetica under contrasting sunlight intensity. The Scientific World Journal, 2013(1), 308646. [2] Asbur, Y., Purwaningrum, Y., &amp; Ariyanti, M. (2018). Growth and nutrient balance of Asystasia gangetica (L.) T. Anderson as cover crop for mature oil palm (Elaeis guineensis Jacq.) plantations. Chilean journal of agricultural research, 78(4), 486-494. (3) https://www.mynicegarden.com/2011/05/asystasia-intrusa-wildflower-of-noxious.html</t>
  </si>
  <si>
    <t>Grows on infertile soils (oligotrophic, limerock, or excessively draining soils).  North &amp; Central Zones: infertile soils; South Zone: shallow limerock or Histisols.</t>
  </si>
  <si>
    <t>Close congener (A. gangetica) noted to grow in many soil conditions (1) (2)</t>
  </si>
  <si>
    <t>[1] Samedani, B., Juraimi, A. S., Anwar, M. P., Rafii, M. Y., Sheikh Awadz, S. H., &amp; Anuar, A. R. (2013). Competitive interaction of Axonopus compressus and Asystasia gangetica under contrasting sunlight intensity. The Scientific World Journal, 2013(1), 308646. [2] Asbur, Y., Purwaningrum, Y., &amp; Ariyanti, M. (2018). Growth and nutrient balance of Asystasia gangetica (L.) T. Anderson as cover crop for mature oil palm (Elaeis guineensis Jacq.) plantations. Chilean journal of agricultural research, 78(4), 486-494.</t>
  </si>
  <si>
    <t>Climbing or smothering growth habit</t>
  </si>
  <si>
    <t>Forms dense thickets</t>
  </si>
  <si>
    <t>Aquatic</t>
  </si>
  <si>
    <t>Grass</t>
  </si>
  <si>
    <t>Not of the Poaceae family</t>
  </si>
  <si>
    <t>Nitrogen fixing woody plant</t>
  </si>
  <si>
    <t>Geophyte</t>
  </si>
  <si>
    <t>Evidence of substantial reproductive failure in native habitat</t>
  </si>
  <si>
    <t>Produces viable seed</t>
  </si>
  <si>
    <t>Propagates by seed (1) (2)</t>
  </si>
  <si>
    <t>(1) https://www.kranjipri.moe.edu.sg/butterfly-garden/Plant-1-Asystasia-intrusia/ (2) https://propagate.one/how-to-propagate-asystasia-intrusa/</t>
  </si>
  <si>
    <t>Hybridizes naturally</t>
  </si>
  <si>
    <t>Not enough information found</t>
  </si>
  <si>
    <t>Self-compatible or apomictic</t>
  </si>
  <si>
    <t>Requires specialist pollinators</t>
  </si>
  <si>
    <t>Insect pollinated (1) (2)</t>
  </si>
  <si>
    <t xml:space="preserve">[1] https://mahindranursery.com/products/asystasia-intrusa-common-asystasia-chinese-violet-coromand [2] Personal communications J. Wetterer; May 2, 2025 </t>
  </si>
  <si>
    <t>Reproduction by vegetative propagation</t>
  </si>
  <si>
    <t>Noted to propagate vegetatively (1). Cuttings noted as being the most reliable nad widely used method for propagation (2)</t>
  </si>
  <si>
    <t>[1] Merkel, R. C., Pond, K. R., Burns, J. C., &amp; Fisher, D. S. (1999). Intake, digestibility and nitrogen utilization of three tropical tree legumes: I. As sole feeds compared to Asystasia intrusa and Brachiaria brizantha. Animal Feed Science and Technology, 82(1-2), 91-106. [2] https://propagate.one/how-to-propagate-asystasia-intrusa/</t>
  </si>
  <si>
    <t>Minimum generative time (years)</t>
  </si>
  <si>
    <t>1 or fewer</t>
  </si>
  <si>
    <t>Can be an annual (1) (2)</t>
  </si>
  <si>
    <t>(1) https://powo.science.kew.org/taxon/urn:lsid:ipni.org:names:45747-1 (2) https://www.capriviflora.com/speciesdata/species-record.php?record_id=95545</t>
  </si>
  <si>
    <t>Propagules likely to be dispersed unintentionally (plants growing in heavily trafficked areas)</t>
  </si>
  <si>
    <t>Possible given its presence in heavily disturbed/trafficked areas. Noted to spread very quickly by vehicles, animals, or in streams. (1). Asystasia seeds in general are "spread through wind, water, birds, or ballistics, which expel the seeds in a powerful and explosive process. (2). Noted that the taxon's most efficient form of dispersal is by being carried on soil on vehicles (3)</t>
  </si>
  <si>
    <t>(1) https://www.cabidigitallibrary.org/doi/full/10.5555/19860786608 [2] Tanjung, L. R., Nurainas, N., &amp; Zulaspita, W. (2023). Asystasia gangetica, beyond its Widespread Distribution Recorded in Two Indonesian Herbaria Since 1863: A Nuisance or A Blessing?. [3] http://eprints.utar.edu.my/2014/1/Stop_that_weed.pdf</t>
  </si>
  <si>
    <t>Propagules dispersed intentionally by people</t>
  </si>
  <si>
    <t>Sold online (1) (2)</t>
  </si>
  <si>
    <t>[1] https://nurserylive.com/products/cfp-asystasia-intrusa-plant [2] https://mahindranursery.com/collections/groundcovers?page=4</t>
  </si>
  <si>
    <t>Propagules likely to disperse as a produce contaminant</t>
  </si>
  <si>
    <t>Not neough information found</t>
  </si>
  <si>
    <t>Propagules adapted to wind dispersal</t>
  </si>
  <si>
    <t>Asystasia seeds in general are "spread through wind, water, birds, or ballistics, which expel the seeds in a powerful and explosive process. (1).</t>
  </si>
  <si>
    <t>[1] Tanjung, L. R., Nurainas, N., &amp; Zulaspita, W. (2023). Asystasia gangetica, beyond its Widespread Distribution Recorded in Two Indonesian Herbaria Since 1863: A Nuisance or A Blessing?.</t>
  </si>
  <si>
    <t>Propagules water dispersed</t>
  </si>
  <si>
    <t>Asystasia seeds in general are "spread through wind, water, birds, or ballistics, which expel the seeds in a powerful and explosive process. (1). However, not enough supporting information found.</t>
  </si>
  <si>
    <t>Propagules bird dispersed</t>
  </si>
  <si>
    <t>Asystasia seeds in general are "spread through wind, water, birds, or ballistics, which expel the seeds in a powerful and explosive process. (1). Seeds may be carried externally by birds, but not enough supporting information found</t>
  </si>
  <si>
    <t>Propagules dispersed by other animals (externally)</t>
  </si>
  <si>
    <t>Asystasia seeds in general are "spread through wind, water, birds, or ballistics, which expel the seeds in a powerful and explosive process. (1). Noted that the taxon's most efficient form of dispersal is by being carried on soil on vehicles (2). Therefore, very likely that seeds can be carried externally on feet.</t>
  </si>
  <si>
    <t>[1] Tanjung, L. R., Nurainas, N., &amp; Zulaspita, W. (2023). Asystasia gangetica, beyond its Widespread Distribution Recorded in Two Indonesian Herbaria Since 1863: A Nuisance or A Blessing?. [2] http://eprints.utar.edu.my/2014/1/Stop_that_weed.pdf</t>
  </si>
  <si>
    <t>Propagules dispersed by other animals (internally)</t>
  </si>
  <si>
    <t>Not enough information found regarding endozoochory potential</t>
  </si>
  <si>
    <t>Prolific seed production</t>
  </si>
  <si>
    <t>Each fruit contains 4 seeds. Likely not enough to be considered a prolific seed disperser (1)</t>
  </si>
  <si>
    <t>[1] https://www.kranjipri.moe.edu.sg/butterfly-garden/Plant-1-Asystasia-intrusia/</t>
  </si>
  <si>
    <t>Evidence that a persistent propagule bank is formed (&gt;1 yr)</t>
  </si>
  <si>
    <t>Well controlled by herbicides</t>
  </si>
  <si>
    <t>Trycera 1-2% recommended (1) Non-selective wide spectrum herbicides recommended (2)</t>
  </si>
  <si>
    <t>(1) Personal communications J. Wetterer; May 2, 2025 (2) Bakar, B. H. (2004). Invasive weed species in Malaysian agro-ecosystems: species, impacts and management. Malaysian Journal of Science, 23(1), 1-42.</t>
  </si>
  <si>
    <t>Tolerates, or benefits from, mutilation or cultivation</t>
  </si>
  <si>
    <t>Given ability to propagate vegetatively, likely to tolerate some mutilation (1) (2). Noted to likely require retreatment (3)</t>
  </si>
  <si>
    <t>[1] Merkel, R. C., Pond, K. R., Burns, J. C., &amp; Fisher, D. S. (1999). Intake, digestibility and nitrogen utilization of three tropical tree legumes: I. As sole feeds compared to Asystasia intrusa and Brachiaria brizantha. Animal Feed Science and Technology, 82(1-2), 91-106. [2] https://propagate.one/how-to-propagate-asystasia-intrusa/ [3] Personal communications J. Wetterer; May 2, 2025</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</si>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</sst>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242424"/>
      <name val="Aptos Narrow"/>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30" fillId="0" borderId="0" xfId="0" applyFont="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48" activePane="topRight" state="frozen"/>
      <selection pane="topRight" activeCell="F50" sqref="F50"/>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row>
    <row r="7" spans="1:8" ht="30.75">
      <c r="A7" s="66">
        <v>2.02</v>
      </c>
      <c r="B7" s="67" t="s">
        <v>17</v>
      </c>
      <c r="C7" s="56">
        <v>3</v>
      </c>
      <c r="D7" s="60"/>
      <c r="E7" s="57"/>
      <c r="F7" s="99" t="s">
        <v>16</v>
      </c>
      <c r="G7" s="64"/>
    </row>
    <row r="8" spans="1:8">
      <c r="A8" s="66">
        <v>2.0299999999999998</v>
      </c>
      <c r="B8" s="67" t="s">
        <v>18</v>
      </c>
      <c r="C8" s="56" t="s">
        <v>11</v>
      </c>
      <c r="D8" s="59">
        <f>IF(C8="y",1,IF(C8="n",0," "))</f>
        <v>0</v>
      </c>
      <c r="E8" s="57"/>
      <c r="F8" s="99" t="s">
        <v>16</v>
      </c>
      <c r="G8" s="99"/>
    </row>
    <row r="9" spans="1:8" ht="121.5">
      <c r="A9" s="66">
        <v>2.04</v>
      </c>
      <c r="B9" s="67" t="s">
        <v>19</v>
      </c>
      <c r="C9" s="56" t="s">
        <v>20</v>
      </c>
      <c r="D9" s="59">
        <f>IF(C9="y",1,IF(C9="n",0," "))</f>
        <v>1</v>
      </c>
      <c r="E9" s="57"/>
      <c r="F9" s="99" t="s">
        <v>16</v>
      </c>
      <c r="G9" s="99"/>
    </row>
    <row r="10" spans="1:8" ht="30.75">
      <c r="A10" s="66">
        <v>2.0499999999999998</v>
      </c>
      <c r="B10" s="67" t="s">
        <v>21</v>
      </c>
      <c r="C10" s="56" t="s">
        <v>20</v>
      </c>
      <c r="D10" s="60"/>
      <c r="E10" s="57"/>
      <c r="F10" s="58" t="s">
        <v>22</v>
      </c>
      <c r="G10" s="58" t="s">
        <v>23</v>
      </c>
    </row>
    <row r="11" spans="1:8">
      <c r="A11" s="66">
        <v>3.01</v>
      </c>
      <c r="B11" s="67" t="s">
        <v>24</v>
      </c>
      <c r="C11" s="56" t="s">
        <v>20</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60.75">
      <c r="A12" s="66">
        <v>3.02</v>
      </c>
      <c r="B12" s="67" t="s">
        <v>27</v>
      </c>
      <c r="C12" s="56" t="s">
        <v>20</v>
      </c>
      <c r="D12" s="59">
        <f>IF(C12="n",LOOKUP($C$10,LUT!$I$13:$L$13,LUT!$I$15:$L$15),IF(AND(C12="y",AND($C$6=1,$C$7=1)),2,IF(AND(C12="y",AND($C$6=1,$C$7=2)),1,IF(AND(C12="y",AND($C$6=1,$C$7=3)),1,IF(AND(C12="y",AND($C$6=2,$C$7=1)),2,IF(AND(C12="y",AND($C$6=2,$C$7=2)),2,IF(AND(C12="y",AND($C$6=2,$C$7=3)),1,IF(AND(C12="y",AND($C$6=3,$C$7=1)),2,IF(AND(C12="y",AND($C$6=3,$C$7=2)),2,IF(AND(C12="y",AND($C$6=3,$C$7=3)),2,""))))))))))</f>
        <v>2</v>
      </c>
      <c r="E12" s="57"/>
      <c r="F12" s="101" t="s">
        <v>28</v>
      </c>
      <c r="G12" s="56" t="s">
        <v>29</v>
      </c>
    </row>
    <row r="13" spans="1:8" ht="183">
      <c r="A13" s="66">
        <v>3.03</v>
      </c>
      <c r="B13" s="67" t="s">
        <v>30</v>
      </c>
      <c r="C13" s="56" t="s">
        <v>20</v>
      </c>
      <c r="D13" s="59">
        <f>IF(C13="n",LOOKUP($C$10,LUT!$I$13:$L$13,LUT!$I$15:$L$15),IF(AND(C13="y",AND($C$6=1,$C$7=1)),4,IF(AND(C13="y",AND($C$6=1,$C$7=2)),2,IF(AND(C13="y",AND($C$6=1,$C$7=3)),1,IF(AND(C13="y",AND($C$6=2,$C$7=1)),4,IF(AND(C13="y",AND($C$6=2,$C$7=2)),3,IF(AND(C13="y",AND($C$6=2,$C$7=3)),2,IF(AND(C13="y",AND($C$6=3,$C$7=1)),4,IF(AND(C13="y",AND($C$6=3,$C$7=2)),4,IF(AND(C13="y",AND($C$6=3,$C$7=3)),4,""))))))))))</f>
        <v>4</v>
      </c>
      <c r="E13" s="57"/>
      <c r="F13" s="100" t="s">
        <v>31</v>
      </c>
      <c r="G13" s="64" t="s">
        <v>32</v>
      </c>
    </row>
    <row r="14" spans="1:8" ht="45.75">
      <c r="A14" s="66">
        <v>3.04</v>
      </c>
      <c r="B14" s="67" t="s">
        <v>33</v>
      </c>
      <c r="C14" s="56" t="s">
        <v>20</v>
      </c>
      <c r="D14" s="59">
        <f>IF(C14="n",LOOKUP($C$10,LUT!$I$13:$L$13,LUT!$I$15:$L$15),IF(AND(C14="y",AND($C$6=1,$C$7=1)),4,IF(AND(C14="y",AND($C$6=1,$C$7=2)),2,IF(AND(C14="y",AND($C$6=1,$C$7=3)),1,IF(AND(C14="y",AND($C$6=2,$C$7=1)),4,IF(AND(C14="y",AND($C$6=2,$C$7=2)),3,IF(AND(C14="y",AND($C$6=2,$C$7=3)),2,IF(AND(C14="y",AND($C$6=3,$C$7=1)),4,IF(AND(C14="y",AND($C$6=3,$C$7=2)),4,IF(AND(C14="y",AND($C$6=3,$C$7=3)),4,""))))))))))</f>
        <v>4</v>
      </c>
      <c r="E14" s="57"/>
      <c r="F14" s="64" t="s">
        <v>34</v>
      </c>
      <c r="G14" s="58" t="s">
        <v>35</v>
      </c>
    </row>
    <row r="15" spans="1:8" ht="91.5">
      <c r="A15" s="66">
        <v>3.05</v>
      </c>
      <c r="B15" s="67" t="s">
        <v>36</v>
      </c>
      <c r="C15" s="56" t="s">
        <v>20</v>
      </c>
      <c r="D15" s="59">
        <f>IF(C15="n",LOOKUP($C$10,LUT!$I$13:$L$13,LUT!$I$15:$L$15),IF(AND(C15="y",AND($C$6=1,$C$7=1)),2,IF(AND(C15="y",AND($C$6=1,$C$7=2)),1,IF(AND(C15="y",AND($C$6=1,$C$7=3)),1,IF(AND(C15="y",AND($C$6=2,$C$7=1)),2,IF(AND(C15="y",AND($C$6=2,$C$7=2)),2,IF(AND(C15="y",AND($C$6=2,$C$7=3)),1,IF(AND(C15="y",AND($C$6=3,$C$7=1)),2,IF(AND(C15="y",AND($C$6=3,$C$7=2)),2,IF(AND(C15="y",AND($C$6=3,$C$7=3)),2,""))))))))))</f>
        <v>2</v>
      </c>
      <c r="E15" s="57"/>
      <c r="F15" s="64" t="s">
        <v>37</v>
      </c>
      <c r="G15" s="64" t="s">
        <v>38</v>
      </c>
    </row>
    <row r="16" spans="1:8">
      <c r="A16" s="66">
        <v>4.01</v>
      </c>
      <c r="B16" s="67" t="s">
        <v>39</v>
      </c>
      <c r="C16" s="56" t="s">
        <v>11</v>
      </c>
      <c r="D16" s="59">
        <f>IF(C16="y",VLOOKUP(LUT!C17,LUT!$C$4:$E$52,3),IF(C16="n",VLOOKUP(LUT!C17,LUT!$C$4:$E$52,2)," "))</f>
        <v>0</v>
      </c>
      <c r="E16" s="57"/>
      <c r="F16" s="64" t="s">
        <v>12</v>
      </c>
      <c r="G16" s="64"/>
    </row>
    <row r="17" spans="1:7" ht="91.5">
      <c r="A17" s="66">
        <v>4.0199999999999996</v>
      </c>
      <c r="B17" s="67" t="s">
        <v>40</v>
      </c>
      <c r="C17" s="56" t="s">
        <v>41</v>
      </c>
      <c r="D17" s="59" t="str">
        <f>IF(C17="y",VLOOKUP(LUT!C18,LUT!C4:E52,3),IF(C17="n",VLOOKUP(LUT!C18,LUT!C4:E52,2)," "))</f>
        <v xml:space="preserve"> </v>
      </c>
      <c r="E17" s="57"/>
      <c r="F17" s="64" t="s">
        <v>42</v>
      </c>
      <c r="G17" s="64" t="s">
        <v>43</v>
      </c>
    </row>
    <row r="18" spans="1:7">
      <c r="A18" s="66">
        <v>4.03</v>
      </c>
      <c r="B18" s="67" t="s">
        <v>44</v>
      </c>
      <c r="C18" s="56" t="s">
        <v>11</v>
      </c>
      <c r="D18" s="59">
        <f>IF(C18="y",VLOOKUP(LUT!C19,LUT!$C$4:$E$52,3),IF(C18="n",VLOOKUP(LUT!C19,LUT!$C$4:$E$52,2)," "))</f>
        <v>0</v>
      </c>
      <c r="E18" s="57"/>
      <c r="F18" s="64" t="s">
        <v>12</v>
      </c>
      <c r="G18" s="64"/>
    </row>
    <row r="19" spans="1:7" ht="183">
      <c r="A19" s="66">
        <v>4.04</v>
      </c>
      <c r="B19" s="67" t="s">
        <v>45</v>
      </c>
      <c r="C19" s="56" t="s">
        <v>11</v>
      </c>
      <c r="D19" s="59">
        <f>IF(C19="y",VLOOKUP(LUT!C20,LUT!$C$4:$E$52,3),IF(C19="n",VLOOKUP(LUT!C20,LUT!$C$4:$E$52,2)," "))</f>
        <v>-1</v>
      </c>
      <c r="E19" s="57"/>
      <c r="F19" s="64" t="s">
        <v>46</v>
      </c>
      <c r="G19" s="64" t="s">
        <v>47</v>
      </c>
    </row>
    <row r="20" spans="1:7">
      <c r="A20" s="66">
        <v>4.05</v>
      </c>
      <c r="B20" s="67" t="s">
        <v>48</v>
      </c>
      <c r="C20" s="56" t="s">
        <v>11</v>
      </c>
      <c r="D20" s="59">
        <f>IF(C20="y",VLOOKUP(LUT!C21,LUT!$C$4:$E$52,3),IF(C20="n",VLOOKUP(LUT!C21,LUT!$C$4:$E$52,2)," "))</f>
        <v>0</v>
      </c>
      <c r="E20" s="57"/>
      <c r="F20" s="64" t="s">
        <v>12</v>
      </c>
      <c r="G20" s="64"/>
    </row>
    <row r="21" spans="1:7" ht="45.75">
      <c r="A21" s="66">
        <v>4.0599999999999996</v>
      </c>
      <c r="B21" s="67" t="s">
        <v>49</v>
      </c>
      <c r="C21" s="56" t="s">
        <v>11</v>
      </c>
      <c r="D21" s="59">
        <f>IF(C21="y",VLOOKUP(LUT!C22,LUT!$C$4:$E$52,3),IF(C21="n",VLOOKUP(LUT!C22,LUT!$C$4:$E$52,2)," "))</f>
        <v>0</v>
      </c>
      <c r="E21" s="57"/>
      <c r="F21" s="64" t="s">
        <v>50</v>
      </c>
      <c r="G21" s="64" t="s">
        <v>51</v>
      </c>
    </row>
    <row r="22" spans="1:7">
      <c r="A22" s="66">
        <v>4.07</v>
      </c>
      <c r="B22" s="67" t="s">
        <v>52</v>
      </c>
      <c r="C22" s="56" t="s">
        <v>11</v>
      </c>
      <c r="D22" s="59">
        <f>IF(C22="y",VLOOKUP(LUT!C23,LUT!$C$4:$E$52,3),IF(C22="n",VLOOKUP(LUT!C23,LUT!$C$4:$E$52,2)," "))</f>
        <v>0</v>
      </c>
      <c r="E22" s="57"/>
      <c r="F22" s="64" t="s">
        <v>12</v>
      </c>
      <c r="G22" s="64"/>
    </row>
    <row r="23" spans="1:7">
      <c r="A23" s="66">
        <v>4.08</v>
      </c>
      <c r="B23" s="67" t="s">
        <v>53</v>
      </c>
      <c r="C23" s="56" t="s">
        <v>11</v>
      </c>
      <c r="D23" s="59">
        <f>IF(C23="y",VLOOKUP(LUT!C24,LUT!$C$4:$E$52,3),IF(C23="n",VLOOKUP(LUT!C24,LUT!$C$4:$E$52,2)," "))</f>
        <v>0</v>
      </c>
      <c r="E23" s="57"/>
      <c r="F23" s="64" t="s">
        <v>12</v>
      </c>
      <c r="G23" s="64"/>
    </row>
    <row r="24" spans="1:7" ht="198">
      <c r="A24" s="66">
        <v>4.09</v>
      </c>
      <c r="B24" s="67" t="s">
        <v>54</v>
      </c>
      <c r="C24" s="56" t="s">
        <v>20</v>
      </c>
      <c r="D24" s="59">
        <f>IF(C24="y",VLOOKUP(LUT!C25,LUT!$C$4:$E$52,3),IF(C24="n",VLOOKUP(LUT!C25,LUT!$C$4:$E$52,2)," "))</f>
        <v>1</v>
      </c>
      <c r="E24" s="57"/>
      <c r="F24" s="64" t="s">
        <v>55</v>
      </c>
      <c r="G24" s="64" t="s">
        <v>56</v>
      </c>
    </row>
    <row r="25" spans="1:7" ht="167.25">
      <c r="A25" s="66">
        <v>4.0999999999999996</v>
      </c>
      <c r="B25" s="68" t="s">
        <v>57</v>
      </c>
      <c r="C25" s="56" t="s">
        <v>20</v>
      </c>
      <c r="D25" s="59">
        <f>IF(C25="y",VLOOKUP(LUT!C26,LUT!$C$4:$E$52,3),IF(C25="n",VLOOKUP(LUT!C26,LUT!$C$4:$E$52,2)," "))</f>
        <v>1</v>
      </c>
      <c r="E25" s="57"/>
      <c r="F25" s="64" t="s">
        <v>58</v>
      </c>
      <c r="G25" s="64" t="s">
        <v>59</v>
      </c>
    </row>
    <row r="26" spans="1:7">
      <c r="A26" s="66">
        <v>4.1100000000000003</v>
      </c>
      <c r="B26" s="67" t="s">
        <v>60</v>
      </c>
      <c r="C26" s="56" t="s">
        <v>11</v>
      </c>
      <c r="D26" s="59">
        <f>IF(C26="y",VLOOKUP(LUT!C27,LUT!$C$4:$E$52,3),IF(C26="n",VLOOKUP(LUT!C27,LUT!$C$4:$E$52,2)," "))</f>
        <v>0</v>
      </c>
      <c r="E26" s="57"/>
      <c r="F26" s="64" t="s">
        <v>12</v>
      </c>
      <c r="G26" s="64"/>
    </row>
    <row r="27" spans="1:7">
      <c r="A27" s="66">
        <v>4.12</v>
      </c>
      <c r="B27" s="67" t="s">
        <v>61</v>
      </c>
      <c r="C27" s="56" t="s">
        <v>11</v>
      </c>
      <c r="D27" s="59">
        <f>IF(C27="y",VLOOKUP(LUT!C28,LUT!$C$4:$E$52,3),IF(C27="n",VLOOKUP(LUT!C28,LUT!$C$4:$E$52,2)," "))</f>
        <v>0</v>
      </c>
      <c r="E27" s="57"/>
      <c r="F27" s="64" t="s">
        <v>12</v>
      </c>
      <c r="G27" s="64"/>
    </row>
    <row r="28" spans="1:7">
      <c r="A28" s="66">
        <v>5.01</v>
      </c>
      <c r="B28" s="67" t="s">
        <v>62</v>
      </c>
      <c r="C28" s="56" t="s">
        <v>11</v>
      </c>
      <c r="D28" s="59">
        <f>IF(C28="y",VLOOKUP(LUT!C29,LUT!$C$4:$E$52,3),IF(C28="n",VLOOKUP(LUT!C29,LUT!$C$4:$E$52,2)," "))</f>
        <v>0</v>
      </c>
      <c r="E28" s="57"/>
      <c r="F28" s="64" t="s">
        <v>12</v>
      </c>
      <c r="G28" s="64"/>
    </row>
    <row r="29" spans="1:7">
      <c r="A29" s="66">
        <v>5.0199999999999996</v>
      </c>
      <c r="B29" s="67" t="s">
        <v>63</v>
      </c>
      <c r="C29" s="56" t="s">
        <v>11</v>
      </c>
      <c r="D29" s="59">
        <f>IF(C29="y",VLOOKUP(LUT!C30,LUT!$C$4:$E$52,3),IF(C29="n",VLOOKUP(LUT!C30,LUT!$C$4:$E$52,2)," "))</f>
        <v>0</v>
      </c>
      <c r="E29" s="57"/>
      <c r="F29" s="64" t="s">
        <v>64</v>
      </c>
      <c r="G29" s="64"/>
    </row>
    <row r="30" spans="1:7">
      <c r="A30" s="66">
        <v>5.03</v>
      </c>
      <c r="B30" s="67" t="s">
        <v>65</v>
      </c>
      <c r="C30" s="56" t="s">
        <v>11</v>
      </c>
      <c r="D30" s="59">
        <f>IF(C30="y",VLOOKUP(LUT!C31,LUT!$C$4:$E$52,3),IF(C30="n",VLOOKUP(LUT!C31,LUT!$C$4:$E$52,2)," "))</f>
        <v>0</v>
      </c>
      <c r="E30" s="57"/>
      <c r="F30" s="64" t="s">
        <v>12</v>
      </c>
      <c r="G30" s="64"/>
    </row>
    <row r="31" spans="1:7">
      <c r="A31" s="66">
        <v>5.04</v>
      </c>
      <c r="B31" s="67" t="s">
        <v>66</v>
      </c>
      <c r="C31" s="56" t="s">
        <v>11</v>
      </c>
      <c r="D31" s="59">
        <f>IF(C31="y",VLOOKUP(LUT!C32,LUT!$C$4:$E$52,3),IF(C31="n",VLOOKUP(LUT!C32,LUT!$C$4:$E$52,2)," "))</f>
        <v>0</v>
      </c>
      <c r="E31" s="57"/>
      <c r="F31" s="64" t="s">
        <v>12</v>
      </c>
      <c r="G31" s="64"/>
    </row>
    <row r="32" spans="1:7" ht="30.75">
      <c r="A32" s="66">
        <v>6.01</v>
      </c>
      <c r="B32" s="67" t="s">
        <v>67</v>
      </c>
      <c r="C32" s="56" t="s">
        <v>11</v>
      </c>
      <c r="D32" s="59">
        <f>IF(C32="y",VLOOKUP(LUT!C33,LUT!$C$4:$E$52,3),IF(C32="n",VLOOKUP(LUT!C33,LUT!$C$4:$E$52,2)," "))</f>
        <v>0</v>
      </c>
      <c r="E32" s="57"/>
      <c r="F32" s="64" t="s">
        <v>12</v>
      </c>
      <c r="G32" s="64"/>
    </row>
    <row r="33" spans="1:7" ht="60.75">
      <c r="A33" s="66">
        <v>6.02</v>
      </c>
      <c r="B33" s="67" t="s">
        <v>68</v>
      </c>
      <c r="C33" s="56" t="s">
        <v>20</v>
      </c>
      <c r="D33" s="59">
        <f>IF(C33="y",VLOOKUP(LUT!C34,LUT!$C$4:$E$52,3),IF(C33="n",VLOOKUP(LUT!C34,LUT!$C$4:$E$52,2)," "))</f>
        <v>1</v>
      </c>
      <c r="E33" s="57"/>
      <c r="F33" s="64" t="s">
        <v>69</v>
      </c>
      <c r="G33" s="64" t="s">
        <v>70</v>
      </c>
    </row>
    <row r="34" spans="1:7">
      <c r="A34" s="66">
        <v>6.03</v>
      </c>
      <c r="B34" s="67" t="s">
        <v>71</v>
      </c>
      <c r="C34" s="56" t="s">
        <v>41</v>
      </c>
      <c r="D34" s="59" t="str">
        <f>IF(C34="y",VLOOKUP(LUT!C35,LUT!$C$4:$E$52,3),IF(C34="n",VLOOKUP(LUT!C35,LUT!$C$4:$E$52,2)," "))</f>
        <v xml:space="preserve"> </v>
      </c>
      <c r="E34" s="57"/>
      <c r="F34" s="64" t="s">
        <v>72</v>
      </c>
      <c r="G34" s="64"/>
    </row>
    <row r="35" spans="1:7">
      <c r="A35" s="66">
        <v>6.04</v>
      </c>
      <c r="B35" s="67" t="s">
        <v>73</v>
      </c>
      <c r="C35" s="56" t="s">
        <v>41</v>
      </c>
      <c r="D35" s="59" t="str">
        <f>IF(C35="y",VLOOKUP(LUT!C36,LUT!$C$4:$E$52,3),IF(C35="n",VLOOKUP(LUT!C36,LUT!$C$4:$E$52,2)," "))</f>
        <v xml:space="preserve"> </v>
      </c>
      <c r="E35" s="57"/>
      <c r="F35" s="64" t="s">
        <v>72</v>
      </c>
      <c r="G35" s="64"/>
    </row>
    <row r="36" spans="1:7" ht="60.75">
      <c r="A36" s="66">
        <v>6.05</v>
      </c>
      <c r="B36" s="67" t="s">
        <v>74</v>
      </c>
      <c r="C36" s="56" t="s">
        <v>11</v>
      </c>
      <c r="D36" s="59">
        <f>IF(C36="y",VLOOKUP(LUT!C37,LUT!$C$4:$E$52,3),IF(C36="n",VLOOKUP(LUT!C37,LUT!$C$4:$E$52,2)," "))</f>
        <v>0</v>
      </c>
      <c r="E36" s="57"/>
      <c r="F36" s="64" t="s">
        <v>75</v>
      </c>
      <c r="G36" s="64" t="s">
        <v>76</v>
      </c>
    </row>
    <row r="37" spans="1:7" ht="121.5">
      <c r="A37" s="66">
        <v>6.06</v>
      </c>
      <c r="B37" s="67" t="s">
        <v>77</v>
      </c>
      <c r="C37" s="56" t="s">
        <v>20</v>
      </c>
      <c r="D37" s="59">
        <f>IF(C37="y",VLOOKUP(LUT!C38,LUT!$C$4:$E$52,3),IF(C37="n",VLOOKUP(LUT!C38,LUT!$C$4:$E$52,2)," "))</f>
        <v>1</v>
      </c>
      <c r="E37" s="57"/>
      <c r="F37" s="64" t="s">
        <v>78</v>
      </c>
      <c r="G37" s="64" t="s">
        <v>79</v>
      </c>
    </row>
    <row r="38" spans="1:7" ht="60.75">
      <c r="A38" s="66">
        <v>6.07</v>
      </c>
      <c r="B38" s="67" t="s">
        <v>80</v>
      </c>
      <c r="C38" s="84" t="s">
        <v>81</v>
      </c>
      <c r="D38" s="59">
        <f>IF(C38="1 or fewer",1,IF(C38="2 or 3",0,IF(C38&gt;="4 or more",-1," ")))</f>
        <v>1</v>
      </c>
      <c r="E38" s="57"/>
      <c r="F38" s="64" t="s">
        <v>82</v>
      </c>
      <c r="G38" s="64" t="s">
        <v>83</v>
      </c>
    </row>
    <row r="39" spans="1:7" ht="121.5">
      <c r="A39" s="66">
        <v>7.01</v>
      </c>
      <c r="B39" s="67" t="s">
        <v>84</v>
      </c>
      <c r="C39" s="56" t="s">
        <v>20</v>
      </c>
      <c r="D39" s="59">
        <f>IF(C39="y",VLOOKUP(LUT!C40,LUT!$C$4:$E$52,3),IF(C39="n",VLOOKUP(LUT!C40,LUT!$C$4:$E$52,2)," "))</f>
        <v>1</v>
      </c>
      <c r="E39" s="57"/>
      <c r="F39" s="101" t="s">
        <v>85</v>
      </c>
      <c r="G39" s="56" t="s">
        <v>86</v>
      </c>
    </row>
    <row r="40" spans="1:7" ht="60.75">
      <c r="A40" s="66">
        <v>7.02</v>
      </c>
      <c r="B40" s="67" t="s">
        <v>87</v>
      </c>
      <c r="C40" s="56" t="s">
        <v>20</v>
      </c>
      <c r="D40" s="59">
        <f>IF(C40="y",VLOOKUP(LUT!C41,LUT!$C$4:$E$52,3),IF(C40="n",VLOOKUP(LUT!C41,LUT!$C$4:$E$52,2)," "))</f>
        <v>1</v>
      </c>
      <c r="E40" s="57"/>
      <c r="F40" s="64" t="s">
        <v>88</v>
      </c>
      <c r="G40" s="64" t="s">
        <v>89</v>
      </c>
    </row>
    <row r="41" spans="1:7" ht="30.75">
      <c r="A41" s="66">
        <v>7.03</v>
      </c>
      <c r="B41" s="67" t="s">
        <v>90</v>
      </c>
      <c r="C41" s="56" t="s">
        <v>41</v>
      </c>
      <c r="D41" s="59" t="str">
        <f>IF(C41="y",VLOOKUP(LUT!C42,LUT!$C$4:$E$52,3),IF(C41="n",VLOOKUP(LUT!C42,LUT!$C$4:$E$52,2)," "))</f>
        <v xml:space="preserve"> </v>
      </c>
      <c r="E41" s="57"/>
      <c r="F41" s="64" t="s">
        <v>91</v>
      </c>
      <c r="G41" s="64"/>
    </row>
    <row r="42" spans="1:7">
      <c r="A42" s="66">
        <v>7.04</v>
      </c>
      <c r="B42" s="67" t="s">
        <v>92</v>
      </c>
      <c r="C42" s="56" t="s">
        <v>20</v>
      </c>
      <c r="D42" s="59">
        <f>IF(C42="y",VLOOKUP(LUT!C43,LUT!$C$4:$E$52,3),IF(C42="n",VLOOKUP(LUT!C43,LUT!$C$4:$E$52,2)," "))</f>
        <v>1</v>
      </c>
      <c r="E42" s="57"/>
      <c r="F42" s="104" t="s">
        <v>93</v>
      </c>
      <c r="G42" s="104" t="s">
        <v>94</v>
      </c>
    </row>
    <row r="43" spans="1:7">
      <c r="A43" s="66">
        <v>7.05</v>
      </c>
      <c r="B43" s="67" t="s">
        <v>95</v>
      </c>
      <c r="C43" s="56" t="s">
        <v>41</v>
      </c>
      <c r="D43" s="59" t="str">
        <f>IF(C43="y",VLOOKUP(LUT!C44,LUT!$C$4:$E$52,3),IF(C43="n",VLOOKUP(LUT!C44,LUT!$C$4:$E$52,2)," "))</f>
        <v xml:space="preserve"> </v>
      </c>
      <c r="E43" s="57"/>
      <c r="F43" s="104" t="s">
        <v>96</v>
      </c>
      <c r="G43" s="104" t="s">
        <v>94</v>
      </c>
    </row>
    <row r="44" spans="1:7">
      <c r="A44" s="66">
        <v>7.06</v>
      </c>
      <c r="B44" s="67" t="s">
        <v>97</v>
      </c>
      <c r="C44" s="56" t="s">
        <v>41</v>
      </c>
      <c r="D44" s="59" t="str">
        <f>IF(C44="y",VLOOKUP(LUT!C45,LUT!$C$4:$E$52,3),IF(C44="n",VLOOKUP(LUT!C45,LUT!$C$4:$E$52,2)," "))</f>
        <v xml:space="preserve"> </v>
      </c>
      <c r="E44" s="57"/>
      <c r="F44" s="104" t="s">
        <v>98</v>
      </c>
      <c r="G44" s="104" t="s">
        <v>94</v>
      </c>
    </row>
    <row r="45" spans="1:7">
      <c r="A45" s="66">
        <v>7.07</v>
      </c>
      <c r="B45" s="67" t="s">
        <v>99</v>
      </c>
      <c r="C45" s="56" t="s">
        <v>20</v>
      </c>
      <c r="D45" s="59">
        <f>IF(C45="y",VLOOKUP(LUT!C46,LUT!$C$4:$E$52,3),IF(C45="n",VLOOKUP(LUT!C46,LUT!$C$4:$E$52,2)," "))</f>
        <v>1</v>
      </c>
      <c r="E45" s="57"/>
      <c r="F45" s="104" t="s">
        <v>100</v>
      </c>
      <c r="G45" s="104" t="s">
        <v>101</v>
      </c>
    </row>
    <row r="46" spans="1:7">
      <c r="A46" s="66">
        <v>7.08</v>
      </c>
      <c r="B46" s="67" t="s">
        <v>102</v>
      </c>
      <c r="C46" s="56" t="s">
        <v>41</v>
      </c>
      <c r="D46" s="59" t="str">
        <f>IF(C46="y",VLOOKUP(LUT!C47,LUT!$C$4:$E$52,3),IF(C46="n",VLOOKUP(LUT!C47,LUT!$C$4:$E$52,2)," "))</f>
        <v xml:space="preserve"> </v>
      </c>
      <c r="E46" s="57"/>
      <c r="F46" s="64" t="s">
        <v>103</v>
      </c>
      <c r="G46" s="64"/>
    </row>
    <row r="47" spans="1:7" ht="30.75">
      <c r="A47" s="66">
        <v>8.01</v>
      </c>
      <c r="B47" s="67" t="s">
        <v>104</v>
      </c>
      <c r="C47" s="56" t="s">
        <v>11</v>
      </c>
      <c r="D47" s="59">
        <f>IF(C47="y",VLOOKUP(LUT!C48,LUT!$C$4:$E$52,3),IF(C47="n",VLOOKUP(LUT!C48,LUT!$C$4:$E$52,2)," "))</f>
        <v>-1</v>
      </c>
      <c r="E47" s="57"/>
      <c r="F47" s="64" t="s">
        <v>105</v>
      </c>
      <c r="G47" s="64" t="s">
        <v>106</v>
      </c>
    </row>
    <row r="48" spans="1:7" ht="30.75">
      <c r="A48" s="66">
        <v>8.02</v>
      </c>
      <c r="B48" s="67" t="s">
        <v>107</v>
      </c>
      <c r="C48" s="56" t="s">
        <v>41</v>
      </c>
      <c r="D48" s="59" t="str">
        <f>IF(C48="y",VLOOKUP(LUT!C49,LUT!$C$4:$E$52,3),IF(C48="n",VLOOKUP(LUT!C49,LUT!$C$4:$E$52,2)," "))</f>
        <v xml:space="preserve"> </v>
      </c>
      <c r="E48" s="57"/>
      <c r="F48" s="64" t="s">
        <v>72</v>
      </c>
      <c r="G48" s="64"/>
    </row>
    <row r="49" spans="1:7" ht="30.75">
      <c r="A49" s="66">
        <v>8.0299999999999994</v>
      </c>
      <c r="B49" s="67" t="s">
        <v>108</v>
      </c>
      <c r="C49" s="56" t="s">
        <v>20</v>
      </c>
      <c r="D49" s="59">
        <f>IF(C49="y",VLOOKUP(LUT!C50,LUT!$C$4:$E$52,3),IF(C49="n",VLOOKUP(LUT!C50,LUT!$C$4:$E$52,2)," "))</f>
        <v>-1</v>
      </c>
      <c r="E49" s="57"/>
      <c r="F49" s="64" t="s">
        <v>109</v>
      </c>
      <c r="G49" s="104" t="s">
        <v>110</v>
      </c>
    </row>
    <row r="50" spans="1:7" ht="137.25">
      <c r="A50" s="66">
        <v>8.0399999999999991</v>
      </c>
      <c r="B50" s="67" t="s">
        <v>111</v>
      </c>
      <c r="C50" s="56" t="s">
        <v>20</v>
      </c>
      <c r="D50" s="59">
        <f>IF(C50="y",VLOOKUP(LUT!C51,LUT!$C$4:$E$52,3),IF(C50="n",VLOOKUP(LUT!C51,LUT!$C$4:$E$52,2)," "))</f>
        <v>1</v>
      </c>
      <c r="E50" s="57"/>
      <c r="F50" s="64" t="s">
        <v>112</v>
      </c>
      <c r="G50" s="64" t="s">
        <v>113</v>
      </c>
    </row>
    <row r="51" spans="1:7">
      <c r="A51" s="66">
        <v>8.0500000000000007</v>
      </c>
      <c r="B51" s="67" t="s">
        <v>114</v>
      </c>
      <c r="C51" s="56" t="s">
        <v>41</v>
      </c>
      <c r="D51" s="59" t="str">
        <f>IF(C51="y",VLOOKUP(LUT!C52,LUT!$C$4:$E$52,3),IF(C51="n",VLOOKUP(LUT!C52,LUT!$C$4:$E$52,2)," "))</f>
        <v xml:space="preserve"> </v>
      </c>
      <c r="E51" s="57"/>
      <c r="F51" s="64" t="s">
        <v>72</v>
      </c>
      <c r="G51" s="64"/>
    </row>
    <row r="52" spans="1:7" ht="15.95" thickBot="1">
      <c r="A52" s="87"/>
      <c r="B52" s="86"/>
      <c r="C52" s="56"/>
      <c r="D52" s="56"/>
      <c r="E52" s="57"/>
      <c r="F52" s="56"/>
      <c r="G52" s="56"/>
    </row>
    <row r="53" spans="1:7" ht="29.25" customHeight="1" thickTop="1">
      <c r="A53" s="56"/>
      <c r="B53" s="56"/>
      <c r="C53" s="69" t="s">
        <v>115</v>
      </c>
      <c r="D53" s="61">
        <f>SUM(D3:D51)</f>
        <v>22</v>
      </c>
      <c r="E53" s="62"/>
      <c r="F53" s="56"/>
      <c r="G53" s="56"/>
    </row>
    <row r="54" spans="1:7" ht="33" customHeight="1" thickBot="1">
      <c r="A54" s="56"/>
      <c r="B54" s="56"/>
      <c r="C54" s="70" t="s">
        <v>116</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117</v>
      </c>
      <c r="C56" s="23" t="s">
        <v>118</v>
      </c>
      <c r="D56" s="19" t="s">
        <v>119</v>
      </c>
      <c r="E56" s="62"/>
      <c r="F56" s="63"/>
      <c r="G56" s="56"/>
    </row>
    <row r="57" spans="1:7" ht="17.100000000000001" thickTop="1">
      <c r="A57" s="56"/>
      <c r="B57" s="28" t="s">
        <v>120</v>
      </c>
      <c r="C57" s="24">
        <f>COUNTIF(C3:C15, "y")+COUNTIF(C3:C15, "n")+COUNTIF(C6:C7, "1")+COUNTIF(C6:C7, "2")+COUNTIF(C6:C7, "3")</f>
        <v>11</v>
      </c>
      <c r="D57" s="20" t="str">
        <f>IF(C57&gt;=2,"yes","no")</f>
        <v>yes</v>
      </c>
      <c r="E57" s="62"/>
      <c r="F57" s="56"/>
      <c r="G57" s="56"/>
    </row>
    <row r="58" spans="1:7" ht="15.95">
      <c r="A58" s="56"/>
      <c r="B58" s="29" t="s">
        <v>121</v>
      </c>
      <c r="C58" s="24">
        <f>COUNTIF(C16:C27,"y")+COUNTIF(C16:C27,"n")</f>
        <v>11</v>
      </c>
      <c r="D58" s="20" t="str">
        <f>IF(C58&gt;=2,"yes","no")</f>
        <v>yes</v>
      </c>
      <c r="E58" s="62"/>
      <c r="F58" s="56"/>
      <c r="G58" s="56"/>
    </row>
    <row r="59" spans="1:7" ht="15.95">
      <c r="A59" s="56"/>
      <c r="B59" s="28" t="s">
        <v>122</v>
      </c>
      <c r="C59" s="24">
        <f>COUNTIF(C28:C51,"y")+COUNTIF(C28:C51, "n")+COUNT(C28:C51)</f>
        <v>15</v>
      </c>
      <c r="D59" s="20" t="str">
        <f>IF(C59&gt;=6,"yes","no")</f>
        <v>yes</v>
      </c>
      <c r="E59" s="62"/>
      <c r="F59" s="56"/>
      <c r="G59" s="56"/>
    </row>
    <row r="60" spans="1:7" ht="17.100000000000001" thickBot="1">
      <c r="A60" s="56"/>
      <c r="B60" s="25" t="s">
        <v>123</v>
      </c>
      <c r="C60" s="26">
        <f>SUM(C57:C59)</f>
        <v>37</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9" t="s">
        <v>124</v>
      </c>
      <c r="C63" s="109"/>
      <c r="D63" s="109"/>
      <c r="E63" s="62"/>
      <c r="F63" s="56"/>
      <c r="G63" s="56"/>
    </row>
    <row r="64" spans="1:7" ht="15.95" thickBot="1">
      <c r="A64" s="56"/>
      <c r="B64" s="110" t="s">
        <v>125</v>
      </c>
      <c r="C64" s="111"/>
      <c r="D64" s="112"/>
      <c r="E64" s="62"/>
      <c r="F64" s="56"/>
      <c r="G64" s="56"/>
    </row>
    <row r="65" spans="1:7">
      <c r="A65" s="56">
        <v>9.01</v>
      </c>
      <c r="B65" s="71" t="s">
        <v>126</v>
      </c>
      <c r="C65" s="113"/>
      <c r="D65" s="114"/>
      <c r="E65" s="62"/>
      <c r="F65" s="56"/>
      <c r="G65" s="56"/>
    </row>
    <row r="66" spans="1:7">
      <c r="A66" s="56">
        <v>9.02</v>
      </c>
      <c r="B66" s="71" t="s">
        <v>127</v>
      </c>
      <c r="C66" s="115"/>
      <c r="D66" s="116"/>
      <c r="E66" s="62"/>
      <c r="F66" s="56"/>
      <c r="G66" s="56"/>
    </row>
    <row r="67" spans="1:7">
      <c r="A67" s="56">
        <v>9.0299999999999994</v>
      </c>
      <c r="B67" s="71" t="s">
        <v>128</v>
      </c>
      <c r="C67" s="107"/>
      <c r="D67" s="108"/>
      <c r="E67" s="62"/>
      <c r="F67" s="56"/>
      <c r="G67" s="56"/>
    </row>
    <row r="68" spans="1:7">
      <c r="A68" s="56">
        <v>9.0399999999999991</v>
      </c>
      <c r="B68" s="71" t="s">
        <v>129</v>
      </c>
      <c r="C68" s="107"/>
      <c r="D68" s="108"/>
      <c r="E68" s="62"/>
      <c r="F68" s="56"/>
      <c r="G68" s="56"/>
    </row>
    <row r="69" spans="1:7">
      <c r="A69" s="56">
        <v>9.0500000000000007</v>
      </c>
      <c r="B69" s="71" t="s">
        <v>130</v>
      </c>
      <c r="C69" s="107"/>
      <c r="D69" s="108"/>
      <c r="E69" s="62"/>
      <c r="F69" s="56"/>
      <c r="G69" s="56"/>
    </row>
    <row r="70" spans="1:7">
      <c r="A70" s="56">
        <v>9.06</v>
      </c>
      <c r="B70" s="71" t="s">
        <v>131</v>
      </c>
      <c r="C70" s="107"/>
      <c r="D70" s="108"/>
      <c r="E70" s="62"/>
      <c r="F70" s="56"/>
      <c r="G70" s="56"/>
    </row>
    <row r="71" spans="1:7">
      <c r="A71" s="56">
        <v>9.07</v>
      </c>
      <c r="B71" s="71" t="s">
        <v>132</v>
      </c>
      <c r="C71" s="94"/>
      <c r="D71" s="97" t="str">
        <f>IF(C71="yes", IF(OR(C65="?", C66="?", C67="no", C67="?"), "eval.", IF(AND(C65="yes", C66="yes", C67="yes"), "reject", IF(OR(C65="no", C66="no"), "accept", " ")))," ")</f>
        <v xml:space="preserve"> </v>
      </c>
      <c r="E71" s="62"/>
      <c r="F71" s="56"/>
      <c r="G71" s="56"/>
    </row>
    <row r="72" spans="1:7">
      <c r="A72" s="56">
        <v>9.08</v>
      </c>
      <c r="B72" s="71" t="s">
        <v>133</v>
      </c>
      <c r="C72" s="92"/>
      <c r="D72" s="89" t="str">
        <f>IF(C71="yes","STOP",IF(C72="yes",IF(C68="no","accept",IF(AND(C68="yes",OR(C69="yes",C70="yes")),"reject",IF(OR(C68="?",C69="?",C70="?",C69="no",C70="no"),"eval.",""))), ""))</f>
        <v/>
      </c>
      <c r="E72" s="62"/>
      <c r="F72" s="56"/>
      <c r="G72" s="56"/>
    </row>
    <row r="73" spans="1:7" ht="15.95" thickBot="1">
      <c r="A73" s="56">
        <v>9.09</v>
      </c>
      <c r="B73" s="91" t="s">
        <v>134</v>
      </c>
      <c r="C73" s="93"/>
      <c r="D73" s="90" t="str">
        <f>IF(OR(C71="yes",C72="yes"),"STOP",IF(C73="yes",IF(AND(LUT!I26="accept",LUT!I27="accept"),"accept",IF(AND(LUT!I26="eval.",LUT!I27="eval."),"eval.",IF(OR(LUT!I26="reject",LUT!I27="reject"),"reject",""))),""))</f>
        <v/>
      </c>
      <c r="E73" s="62"/>
      <c r="F73" s="56"/>
      <c r="G73" s="56"/>
    </row>
    <row r="74" spans="1:7" ht="15.95" thickBot="1">
      <c r="A74" s="56"/>
      <c r="B74" s="72" t="s">
        <v>135</v>
      </c>
      <c r="C74" s="105" t="str">
        <f>IF(OR(D71="accept", D72="accept", D73="accept"), "Accept", IF(OR(D71="eval.", D72="eval.", D73="eval."), "Evaluate Further", IF(OR(D71="reject", D72="reject",D73="reject"), "Reject", "")))</f>
        <v/>
      </c>
      <c r="D74" s="106"/>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136</v>
      </c>
      <c r="H2" s="135" t="s">
        <v>137</v>
      </c>
      <c r="I2" s="136"/>
      <c r="J2" s="136"/>
      <c r="K2" s="136"/>
      <c r="L2" s="136"/>
      <c r="M2" s="136"/>
      <c r="N2" s="136"/>
      <c r="O2" s="136"/>
      <c r="P2" s="136"/>
      <c r="Q2" s="136"/>
      <c r="R2" s="137"/>
    </row>
    <row r="3" spans="2:18">
      <c r="B3" s="1" t="s">
        <v>117</v>
      </c>
      <c r="C3" s="2" t="s">
        <v>4</v>
      </c>
      <c r="D3" s="2" t="s">
        <v>138</v>
      </c>
      <c r="E3" s="3" t="s">
        <v>139</v>
      </c>
      <c r="H3" s="149" t="s">
        <v>140</v>
      </c>
      <c r="I3" s="150"/>
      <c r="J3" s="150"/>
      <c r="K3" s="150"/>
      <c r="L3" s="150"/>
      <c r="M3" s="150"/>
      <c r="N3" s="150"/>
      <c r="O3" s="150"/>
      <c r="P3" s="150"/>
      <c r="Q3" s="150"/>
      <c r="R3" s="151"/>
    </row>
    <row r="4" spans="2:18">
      <c r="B4" s="4" t="s">
        <v>141</v>
      </c>
      <c r="C4">
        <v>1.01</v>
      </c>
      <c r="D4">
        <v>0</v>
      </c>
      <c r="E4" s="5">
        <v>-3</v>
      </c>
      <c r="H4" s="129" t="s">
        <v>142</v>
      </c>
      <c r="I4" s="130"/>
      <c r="J4" s="130"/>
      <c r="K4" s="130"/>
      <c r="L4" s="130"/>
      <c r="M4" s="130"/>
      <c r="N4" s="130"/>
      <c r="O4" s="130"/>
      <c r="P4" s="130"/>
      <c r="Q4" s="130"/>
      <c r="R4" s="16" t="s">
        <v>143</v>
      </c>
    </row>
    <row r="5" spans="2:18">
      <c r="B5" s="4" t="s">
        <v>122</v>
      </c>
      <c r="C5">
        <v>1.02</v>
      </c>
      <c r="D5">
        <v>-1</v>
      </c>
      <c r="E5" s="5">
        <v>1</v>
      </c>
      <c r="H5" s="129" t="s">
        <v>144</v>
      </c>
      <c r="I5" s="10">
        <v>2.0099999999999998</v>
      </c>
      <c r="J5" s="10">
        <v>1</v>
      </c>
      <c r="K5" s="10">
        <v>1</v>
      </c>
      <c r="L5" s="10">
        <v>1</v>
      </c>
      <c r="M5" s="10">
        <v>2</v>
      </c>
      <c r="N5" s="10">
        <v>2</v>
      </c>
      <c r="O5" s="10">
        <v>2</v>
      </c>
      <c r="P5" s="10">
        <v>3</v>
      </c>
      <c r="Q5" s="10">
        <v>3</v>
      </c>
      <c r="R5" s="11">
        <v>3</v>
      </c>
    </row>
    <row r="6" spans="2:18">
      <c r="B6" s="4" t="s">
        <v>122</v>
      </c>
      <c r="C6">
        <v>1.03</v>
      </c>
      <c r="D6">
        <v>-1</v>
      </c>
      <c r="E6" s="5">
        <v>1</v>
      </c>
      <c r="H6" s="129"/>
      <c r="I6" s="10">
        <v>2.02</v>
      </c>
      <c r="J6" s="10">
        <v>1</v>
      </c>
      <c r="K6" s="10">
        <v>2</v>
      </c>
      <c r="L6" s="10">
        <v>3</v>
      </c>
      <c r="M6" s="10">
        <v>1</v>
      </c>
      <c r="N6" s="10">
        <v>2</v>
      </c>
      <c r="O6" s="10">
        <v>3</v>
      </c>
      <c r="P6" s="10">
        <v>1</v>
      </c>
      <c r="Q6" s="10">
        <v>2</v>
      </c>
      <c r="R6" s="11">
        <v>3</v>
      </c>
    </row>
    <row r="7" spans="2:18">
      <c r="B7" s="4"/>
      <c r="C7">
        <v>2.0099999999999998</v>
      </c>
      <c r="D7" s="117" t="s">
        <v>145</v>
      </c>
      <c r="E7" s="118"/>
      <c r="H7" s="131" t="s">
        <v>146</v>
      </c>
      <c r="I7" s="10">
        <v>3.01</v>
      </c>
      <c r="J7" s="10">
        <v>2</v>
      </c>
      <c r="K7" s="10">
        <v>1</v>
      </c>
      <c r="L7" s="10">
        <v>1</v>
      </c>
      <c r="M7" s="10">
        <v>2</v>
      </c>
      <c r="N7" s="10">
        <v>2</v>
      </c>
      <c r="O7" s="10">
        <v>1</v>
      </c>
      <c r="P7" s="10">
        <v>2</v>
      </c>
      <c r="Q7" s="10">
        <v>2</v>
      </c>
      <c r="R7" s="11">
        <v>2</v>
      </c>
    </row>
    <row r="8" spans="2:18">
      <c r="B8" s="4"/>
      <c r="C8">
        <v>2.02</v>
      </c>
      <c r="D8" s="119"/>
      <c r="E8" s="120"/>
      <c r="H8" s="131"/>
      <c r="I8" s="10">
        <v>3.02</v>
      </c>
      <c r="J8" s="10">
        <v>2</v>
      </c>
      <c r="K8" s="10">
        <v>1</v>
      </c>
      <c r="L8" s="10">
        <v>1</v>
      </c>
      <c r="M8" s="10">
        <v>2</v>
      </c>
      <c r="N8" s="10">
        <v>2</v>
      </c>
      <c r="O8" s="10">
        <v>1</v>
      </c>
      <c r="P8" s="10">
        <v>2</v>
      </c>
      <c r="Q8" s="10">
        <v>2</v>
      </c>
      <c r="R8" s="11">
        <v>2</v>
      </c>
    </row>
    <row r="9" spans="2:18">
      <c r="B9" s="4" t="s">
        <v>122</v>
      </c>
      <c r="C9">
        <v>2.0299999999999998</v>
      </c>
      <c r="D9">
        <v>0</v>
      </c>
      <c r="E9" s="5">
        <v>1</v>
      </c>
      <c r="H9" s="131"/>
      <c r="I9" s="10">
        <v>3.03</v>
      </c>
      <c r="J9" s="10">
        <v>4</v>
      </c>
      <c r="K9" s="10">
        <v>2</v>
      </c>
      <c r="L9" s="10">
        <v>1</v>
      </c>
      <c r="M9" s="10">
        <v>4</v>
      </c>
      <c r="N9" s="10">
        <v>3</v>
      </c>
      <c r="O9" s="10">
        <v>2</v>
      </c>
      <c r="P9" s="10">
        <v>4</v>
      </c>
      <c r="Q9" s="10">
        <v>4</v>
      </c>
      <c r="R9" s="11">
        <v>4</v>
      </c>
    </row>
    <row r="10" spans="2:18">
      <c r="B10" s="4" t="s">
        <v>122</v>
      </c>
      <c r="C10">
        <v>2.04</v>
      </c>
      <c r="D10">
        <v>0</v>
      </c>
      <c r="E10" s="5">
        <v>1</v>
      </c>
      <c r="H10" s="131"/>
      <c r="I10" s="10">
        <v>3.04</v>
      </c>
      <c r="J10" s="10">
        <v>4</v>
      </c>
      <c r="K10" s="10">
        <v>2</v>
      </c>
      <c r="L10" s="10">
        <v>1</v>
      </c>
      <c r="M10" s="10">
        <v>4</v>
      </c>
      <c r="N10" s="10">
        <v>3</v>
      </c>
      <c r="O10" s="10">
        <v>2</v>
      </c>
      <c r="P10" s="10">
        <v>4</v>
      </c>
      <c r="Q10" s="10">
        <v>4</v>
      </c>
      <c r="R10" s="11">
        <v>4</v>
      </c>
    </row>
    <row r="11" spans="2:18">
      <c r="B11" s="4"/>
      <c r="C11">
        <v>2.0499999999999998</v>
      </c>
      <c r="E11" s="5"/>
      <c r="H11" s="131"/>
      <c r="I11" s="10">
        <v>3.05</v>
      </c>
      <c r="J11" s="10">
        <v>2</v>
      </c>
      <c r="K11" s="10">
        <v>1</v>
      </c>
      <c r="L11" s="10">
        <v>1</v>
      </c>
      <c r="M11" s="10">
        <v>2</v>
      </c>
      <c r="N11" s="10">
        <v>2</v>
      </c>
      <c r="O11" s="10">
        <v>1</v>
      </c>
      <c r="P11" s="10">
        <v>2</v>
      </c>
      <c r="Q11" s="10">
        <v>2</v>
      </c>
      <c r="R11" s="11">
        <v>2</v>
      </c>
    </row>
    <row r="12" spans="2:18">
      <c r="B12" s="4" t="s">
        <v>122</v>
      </c>
      <c r="C12">
        <v>3.01</v>
      </c>
      <c r="D12" s="121" t="s">
        <v>147</v>
      </c>
      <c r="E12" s="122"/>
      <c r="H12" s="138" t="s">
        <v>148</v>
      </c>
      <c r="I12" s="139"/>
      <c r="J12" s="139"/>
      <c r="K12" s="139"/>
      <c r="L12" s="139"/>
      <c r="M12" s="139"/>
      <c r="N12" s="139"/>
      <c r="O12" s="139"/>
      <c r="P12" s="139"/>
      <c r="Q12" s="139"/>
      <c r="R12" s="141"/>
    </row>
    <row r="13" spans="2:18">
      <c r="B13" s="4" t="s">
        <v>149</v>
      </c>
      <c r="C13">
        <v>3.02</v>
      </c>
      <c r="D13" s="123"/>
      <c r="E13" s="124"/>
      <c r="H13" s="4" t="s">
        <v>150</v>
      </c>
      <c r="I13" s="10">
        <v>2.0499999999999998</v>
      </c>
      <c r="J13" s="10" t="s">
        <v>41</v>
      </c>
      <c r="K13" s="10" t="s">
        <v>151</v>
      </c>
      <c r="L13" s="10" t="s">
        <v>152</v>
      </c>
      <c r="M13" s="139"/>
      <c r="N13" s="139"/>
      <c r="O13" s="139"/>
      <c r="P13" s="139"/>
      <c r="Q13" s="139"/>
      <c r="R13" s="141"/>
    </row>
    <row r="14" spans="2:18">
      <c r="B14" s="4" t="s">
        <v>120</v>
      </c>
      <c r="C14">
        <v>3.03</v>
      </c>
      <c r="D14" s="123"/>
      <c r="E14" s="124"/>
      <c r="H14" s="131" t="s">
        <v>146</v>
      </c>
      <c r="I14" s="10">
        <v>3.01</v>
      </c>
      <c r="J14" s="10">
        <v>-1</v>
      </c>
      <c r="K14" s="10">
        <v>0</v>
      </c>
      <c r="L14" s="10">
        <v>-2</v>
      </c>
      <c r="M14" s="139"/>
      <c r="N14" s="139"/>
      <c r="O14" s="139"/>
      <c r="P14" s="139"/>
      <c r="Q14" s="139"/>
      <c r="R14" s="141"/>
    </row>
    <row r="15" spans="2:18" ht="15.95" thickBot="1">
      <c r="B15" s="4" t="s">
        <v>149</v>
      </c>
      <c r="C15">
        <v>3.04</v>
      </c>
      <c r="D15" s="123"/>
      <c r="E15" s="124"/>
      <c r="H15" s="140"/>
      <c r="I15" s="13" t="s">
        <v>153</v>
      </c>
      <c r="J15" s="13">
        <v>0</v>
      </c>
      <c r="K15" s="13">
        <v>0</v>
      </c>
      <c r="L15" s="13">
        <v>0</v>
      </c>
      <c r="M15" s="142"/>
      <c r="N15" s="142"/>
      <c r="O15" s="142"/>
      <c r="P15" s="142"/>
      <c r="Q15" s="142"/>
      <c r="R15" s="143"/>
    </row>
    <row r="16" spans="2:18">
      <c r="B16" s="4" t="s">
        <v>122</v>
      </c>
      <c r="C16">
        <v>3.05</v>
      </c>
      <c r="D16" s="125"/>
      <c r="E16" s="126"/>
    </row>
    <row r="17" spans="2:11">
      <c r="B17" s="4" t="s">
        <v>154</v>
      </c>
      <c r="C17">
        <v>4.01</v>
      </c>
      <c r="D17">
        <v>0</v>
      </c>
      <c r="E17" s="5">
        <v>1</v>
      </c>
    </row>
    <row r="18" spans="2:11" ht="15.95" thickBot="1">
      <c r="B18" s="4" t="s">
        <v>122</v>
      </c>
      <c r="C18">
        <v>4.0199999999999996</v>
      </c>
      <c r="D18">
        <v>0</v>
      </c>
      <c r="E18" s="5">
        <v>1</v>
      </c>
    </row>
    <row r="19" spans="2:11">
      <c r="B19" s="4" t="s">
        <v>122</v>
      </c>
      <c r="C19">
        <v>4.03</v>
      </c>
      <c r="D19">
        <v>0</v>
      </c>
      <c r="E19" s="5">
        <v>1</v>
      </c>
      <c r="H19" s="135" t="s">
        <v>155</v>
      </c>
      <c r="I19" s="136"/>
      <c r="J19" s="136"/>
      <c r="K19" s="137"/>
    </row>
    <row r="20" spans="2:11">
      <c r="B20" s="4" t="s">
        <v>120</v>
      </c>
      <c r="C20">
        <v>4.04</v>
      </c>
      <c r="D20">
        <v>-1</v>
      </c>
      <c r="E20" s="5">
        <v>1</v>
      </c>
      <c r="H20" s="4" t="s">
        <v>156</v>
      </c>
      <c r="I20" s="12">
        <v>1</v>
      </c>
      <c r="J20" s="12">
        <v>2</v>
      </c>
      <c r="K20" s="9">
        <v>4</v>
      </c>
    </row>
    <row r="21" spans="2:11" ht="15.95" thickBot="1">
      <c r="B21" s="4" t="s">
        <v>122</v>
      </c>
      <c r="C21">
        <v>4.05</v>
      </c>
      <c r="D21">
        <v>0</v>
      </c>
      <c r="E21" s="5">
        <v>1</v>
      </c>
      <c r="H21" s="6" t="s">
        <v>6</v>
      </c>
      <c r="I21" s="14">
        <v>1</v>
      </c>
      <c r="J21" s="14">
        <v>0</v>
      </c>
      <c r="K21" s="15">
        <v>-1</v>
      </c>
    </row>
    <row r="22" spans="2:11">
      <c r="B22" s="4" t="s">
        <v>122</v>
      </c>
      <c r="C22">
        <v>4.0599999999999996</v>
      </c>
      <c r="D22">
        <v>0</v>
      </c>
      <c r="E22" s="5">
        <v>1</v>
      </c>
    </row>
    <row r="23" spans="2:11">
      <c r="B23" s="4" t="s">
        <v>122</v>
      </c>
      <c r="C23">
        <v>4.07</v>
      </c>
      <c r="D23">
        <v>0</v>
      </c>
      <c r="E23" s="5">
        <v>1</v>
      </c>
    </row>
    <row r="24" spans="2:11" ht="15.95" thickBot="1">
      <c r="B24" s="4" t="s">
        <v>149</v>
      </c>
      <c r="C24">
        <v>4.08</v>
      </c>
      <c r="D24">
        <v>0</v>
      </c>
      <c r="E24" s="5">
        <v>1</v>
      </c>
    </row>
    <row r="25" spans="2:11">
      <c r="B25" s="4" t="s">
        <v>149</v>
      </c>
      <c r="C25">
        <v>4.09</v>
      </c>
      <c r="D25">
        <v>0</v>
      </c>
      <c r="E25" s="5">
        <v>1</v>
      </c>
      <c r="H25" s="132" t="s">
        <v>157</v>
      </c>
      <c r="I25" s="133"/>
      <c r="J25" s="133"/>
      <c r="K25" s="134"/>
    </row>
    <row r="26" spans="2:11">
      <c r="B26" s="4" t="s">
        <v>149</v>
      </c>
      <c r="C26">
        <v>4.0999999999999996</v>
      </c>
      <c r="D26">
        <v>0</v>
      </c>
      <c r="E26" s="5">
        <v>1</v>
      </c>
      <c r="H26" s="95" t="s">
        <v>158</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149</v>
      </c>
      <c r="C27">
        <v>4.1100000000000003</v>
      </c>
      <c r="D27">
        <v>0</v>
      </c>
      <c r="E27" s="5">
        <v>1</v>
      </c>
      <c r="H27" s="96" t="s">
        <v>159</v>
      </c>
      <c r="I27" s="154" t="str">
        <f>IF('WRA Worksheet'!C68="no","accept",IF(AND('WRA Worksheet'!C68="yes",OR('WRA Worksheet'!C69="yes",'WRA Worksheet'!C70="yes")),"reject",IF(OR('WRA Worksheet'!C68="?",'WRA Worksheet'!C69="?",'WRA Worksheet'!C70="?",'WRA Worksheet'!C69="no",'WRA Worksheet'!C70="no"),"eval.","")))</f>
        <v/>
      </c>
      <c r="J27" s="154"/>
      <c r="K27" s="155"/>
    </row>
    <row r="28" spans="2:11">
      <c r="B28" s="4" t="s">
        <v>122</v>
      </c>
      <c r="C28">
        <v>4.12</v>
      </c>
      <c r="D28">
        <v>0</v>
      </c>
      <c r="E28" s="5">
        <v>1</v>
      </c>
    </row>
    <row r="29" spans="2:11">
      <c r="B29" s="4" t="s">
        <v>160</v>
      </c>
      <c r="C29">
        <v>5.01</v>
      </c>
      <c r="D29">
        <v>0</v>
      </c>
      <c r="E29" s="5">
        <v>5</v>
      </c>
    </row>
    <row r="30" spans="2:11">
      <c r="B30" s="4" t="s">
        <v>122</v>
      </c>
      <c r="C30">
        <v>5.0199999999999996</v>
      </c>
      <c r="D30">
        <v>0</v>
      </c>
      <c r="E30" s="5">
        <v>1</v>
      </c>
    </row>
    <row r="31" spans="2:11">
      <c r="B31" s="4" t="s">
        <v>149</v>
      </c>
      <c r="C31">
        <v>5.03</v>
      </c>
      <c r="D31">
        <v>0</v>
      </c>
      <c r="E31" s="5">
        <v>1</v>
      </c>
    </row>
    <row r="32" spans="2:11">
      <c r="B32" s="4" t="s">
        <v>122</v>
      </c>
      <c r="C32">
        <v>5.04</v>
      </c>
      <c r="D32">
        <v>0</v>
      </c>
      <c r="E32" s="5">
        <v>1</v>
      </c>
    </row>
    <row r="33" spans="2:5">
      <c r="B33" s="4" t="s">
        <v>122</v>
      </c>
      <c r="C33">
        <v>6.01</v>
      </c>
      <c r="D33">
        <v>0</v>
      </c>
      <c r="E33" s="5">
        <v>1</v>
      </c>
    </row>
    <row r="34" spans="2:5">
      <c r="B34" s="4" t="s">
        <v>122</v>
      </c>
      <c r="C34">
        <v>6.02</v>
      </c>
      <c r="D34">
        <v>-1</v>
      </c>
      <c r="E34" s="5">
        <v>1</v>
      </c>
    </row>
    <row r="35" spans="2:5">
      <c r="B35" s="4" t="s">
        <v>120</v>
      </c>
      <c r="C35">
        <v>6.03</v>
      </c>
      <c r="D35">
        <v>-1</v>
      </c>
      <c r="E35" s="5">
        <v>1</v>
      </c>
    </row>
    <row r="36" spans="2:5">
      <c r="B36" s="4" t="s">
        <v>122</v>
      </c>
      <c r="C36">
        <v>6.04</v>
      </c>
      <c r="D36">
        <v>-1</v>
      </c>
      <c r="E36" s="5">
        <v>1</v>
      </c>
    </row>
    <row r="37" spans="2:5">
      <c r="B37" s="4" t="s">
        <v>122</v>
      </c>
      <c r="C37">
        <v>6.05</v>
      </c>
      <c r="D37">
        <v>0</v>
      </c>
      <c r="E37" s="5">
        <v>-1</v>
      </c>
    </row>
    <row r="38" spans="2:5">
      <c r="B38" s="4" t="s">
        <v>120</v>
      </c>
      <c r="C38">
        <v>6.06</v>
      </c>
      <c r="D38">
        <v>-1</v>
      </c>
      <c r="E38" s="5">
        <v>1</v>
      </c>
    </row>
    <row r="39" spans="2:5">
      <c r="B39" s="4" t="s">
        <v>122</v>
      </c>
      <c r="C39">
        <v>6.07</v>
      </c>
      <c r="D39" s="127" t="s">
        <v>161</v>
      </c>
      <c r="E39" s="128"/>
    </row>
    <row r="40" spans="2:5">
      <c r="B40" s="4" t="s">
        <v>120</v>
      </c>
      <c r="C40">
        <v>7.01</v>
      </c>
      <c r="D40">
        <v>-1</v>
      </c>
      <c r="E40" s="5">
        <v>1</v>
      </c>
    </row>
    <row r="41" spans="2:5">
      <c r="B41" s="4" t="s">
        <v>122</v>
      </c>
      <c r="C41">
        <v>7.02</v>
      </c>
      <c r="D41">
        <v>-1</v>
      </c>
      <c r="E41" s="5">
        <v>1</v>
      </c>
    </row>
    <row r="42" spans="2:5">
      <c r="B42" s="4" t="s">
        <v>120</v>
      </c>
      <c r="C42">
        <v>7.03</v>
      </c>
      <c r="D42">
        <v>-1</v>
      </c>
      <c r="E42" s="5">
        <v>1</v>
      </c>
    </row>
    <row r="43" spans="2:5">
      <c r="B43" s="4" t="s">
        <v>122</v>
      </c>
      <c r="C43">
        <v>7.04</v>
      </c>
      <c r="D43">
        <v>-1</v>
      </c>
      <c r="E43" s="5">
        <v>1</v>
      </c>
    </row>
    <row r="44" spans="2:5">
      <c r="B44" s="4" t="s">
        <v>149</v>
      </c>
      <c r="C44">
        <v>7.05</v>
      </c>
      <c r="D44">
        <v>-1</v>
      </c>
      <c r="E44" s="5">
        <v>1</v>
      </c>
    </row>
    <row r="45" spans="2:5">
      <c r="B45" s="4" t="s">
        <v>149</v>
      </c>
      <c r="C45">
        <v>7.06</v>
      </c>
      <c r="D45">
        <v>-1</v>
      </c>
      <c r="E45" s="5">
        <v>1</v>
      </c>
    </row>
    <row r="46" spans="2:5">
      <c r="B46" s="4" t="s">
        <v>122</v>
      </c>
      <c r="C46">
        <v>7.07</v>
      </c>
      <c r="D46">
        <v>-1</v>
      </c>
      <c r="E46" s="5">
        <v>1</v>
      </c>
    </row>
    <row r="47" spans="2:5">
      <c r="B47" s="4" t="s">
        <v>122</v>
      </c>
      <c r="C47">
        <v>7.08</v>
      </c>
      <c r="D47">
        <v>-1</v>
      </c>
      <c r="E47" s="5">
        <v>1</v>
      </c>
    </row>
    <row r="48" spans="2:5">
      <c r="B48" s="4" t="s">
        <v>122</v>
      </c>
      <c r="C48">
        <v>8.01</v>
      </c>
      <c r="D48">
        <v>-1</v>
      </c>
      <c r="E48" s="5">
        <v>1</v>
      </c>
    </row>
    <row r="49" spans="2:5">
      <c r="B49" s="4" t="s">
        <v>122</v>
      </c>
      <c r="C49">
        <v>8.02</v>
      </c>
      <c r="D49">
        <v>-1</v>
      </c>
      <c r="E49" s="5">
        <v>1</v>
      </c>
    </row>
    <row r="50" spans="2:5">
      <c r="B50" s="4" t="s">
        <v>120</v>
      </c>
      <c r="C50">
        <v>8.0299999999999994</v>
      </c>
      <c r="D50">
        <v>1</v>
      </c>
      <c r="E50" s="5">
        <v>-1</v>
      </c>
    </row>
    <row r="51" spans="2:5">
      <c r="B51" s="4" t="s">
        <v>120</v>
      </c>
      <c r="C51">
        <v>8.0399999999999991</v>
      </c>
      <c r="D51">
        <v>-1</v>
      </c>
      <c r="E51" s="5">
        <v>1</v>
      </c>
    </row>
    <row r="52" spans="2:5">
      <c r="B52" s="4" t="s">
        <v>122</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7" t="str">
        <f>'WRA Worksheet'!F1</f>
        <v>Assessment date: May 2, 2025  Prepared by Seokmin Kim</v>
      </c>
      <c r="B1" s="148"/>
      <c r="C1" s="148"/>
      <c r="D1" s="98" t="s">
        <v>162</v>
      </c>
    </row>
    <row r="2" spans="1:4" ht="18.95">
      <c r="A2" s="144" t="s">
        <v>163</v>
      </c>
      <c r="B2" s="145"/>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164</v>
      </c>
      <c r="C6" s="76">
        <f>'WRA Worksheet'!C6</f>
        <v>3</v>
      </c>
      <c r="D6" s="83"/>
    </row>
    <row r="7" spans="1:4" ht="15.95">
      <c r="A7" s="74">
        <v>2.02</v>
      </c>
      <c r="B7" s="75" t="s">
        <v>165</v>
      </c>
      <c r="C7" s="76">
        <f>'WRA Worksheet'!C7</f>
        <v>3</v>
      </c>
      <c r="D7" s="83"/>
    </row>
    <row r="8" spans="1:4" ht="15.95">
      <c r="A8" s="74">
        <v>2.0299999999999998</v>
      </c>
      <c r="B8" s="75" t="s">
        <v>18</v>
      </c>
      <c r="C8" s="76" t="str">
        <f>'WRA Worksheet'!C8</f>
        <v>n</v>
      </c>
      <c r="D8" s="82">
        <f>'WRA Worksheet'!D8</f>
        <v>0</v>
      </c>
    </row>
    <row r="9" spans="1:4" ht="51.95">
      <c r="A9" s="74">
        <v>2.04</v>
      </c>
      <c r="B9" s="78" t="s">
        <v>19</v>
      </c>
      <c r="C9" s="76" t="str">
        <f>'WRA Worksheet'!C9</f>
        <v>y</v>
      </c>
      <c r="D9" s="82">
        <f>'WRA Worksheet'!D9</f>
        <v>1</v>
      </c>
    </row>
    <row r="10" spans="1:4" ht="32.1">
      <c r="A10" s="74">
        <v>2.0499999999999998</v>
      </c>
      <c r="B10" s="75" t="s">
        <v>21</v>
      </c>
      <c r="C10" s="79" t="str">
        <f>'WRA Worksheet'!C10</f>
        <v>y</v>
      </c>
      <c r="D10" s="83"/>
    </row>
    <row r="11" spans="1:4" ht="15.95">
      <c r="A11" s="74">
        <v>3.01</v>
      </c>
      <c r="B11" s="75" t="s">
        <v>24</v>
      </c>
      <c r="C11" s="76" t="str">
        <f>'WRA Worksheet'!C11</f>
        <v>y</v>
      </c>
      <c r="D11" s="82">
        <f>'WRA Worksheet'!D11</f>
        <v>2</v>
      </c>
    </row>
    <row r="12" spans="1:4" ht="15.95">
      <c r="A12" s="74">
        <v>3.02</v>
      </c>
      <c r="B12" s="75" t="s">
        <v>27</v>
      </c>
      <c r="C12" s="76" t="str">
        <f>'WRA Worksheet'!C12</f>
        <v>y</v>
      </c>
      <c r="D12" s="82">
        <f>'WRA Worksheet'!D12</f>
        <v>2</v>
      </c>
    </row>
    <row r="13" spans="1:4" ht="15.95">
      <c r="A13" s="74">
        <v>3.03</v>
      </c>
      <c r="B13" s="75" t="s">
        <v>30</v>
      </c>
      <c r="C13" s="76" t="str">
        <f>'WRA Worksheet'!C13</f>
        <v>y</v>
      </c>
      <c r="D13" s="82">
        <f>'WRA Worksheet'!D13</f>
        <v>4</v>
      </c>
    </row>
    <row r="14" spans="1:4" ht="15.95">
      <c r="A14" s="74">
        <v>3.04</v>
      </c>
      <c r="B14" s="75" t="s">
        <v>33</v>
      </c>
      <c r="C14" s="76" t="str">
        <f>'WRA Worksheet'!C14</f>
        <v>y</v>
      </c>
      <c r="D14" s="82">
        <f>'WRA Worksheet'!D14</f>
        <v>4</v>
      </c>
    </row>
    <row r="15" spans="1:4" ht="15.95">
      <c r="A15" s="74">
        <v>3.05</v>
      </c>
      <c r="B15" s="75" t="s">
        <v>36</v>
      </c>
      <c r="C15" s="76" t="str">
        <f>'WRA Worksheet'!C15</f>
        <v>y</v>
      </c>
      <c r="D15" s="82">
        <f>'WRA Worksheet'!D15</f>
        <v>2</v>
      </c>
    </row>
    <row r="16" spans="1:4" ht="15.95">
      <c r="A16" s="74">
        <v>4.01</v>
      </c>
      <c r="B16" s="75" t="s">
        <v>39</v>
      </c>
      <c r="C16" s="76" t="str">
        <f>'WRA Worksheet'!C16</f>
        <v>n</v>
      </c>
      <c r="D16" s="82">
        <f>'WRA Worksheet'!D16</f>
        <v>0</v>
      </c>
    </row>
    <row r="17" spans="1:4" ht="15.95">
      <c r="A17" s="74">
        <v>4.0199999999999996</v>
      </c>
      <c r="B17" s="75" t="s">
        <v>40</v>
      </c>
      <c r="C17" s="76" t="str">
        <f>'WRA Worksheet'!C17</f>
        <v>?</v>
      </c>
      <c r="D17" s="82" t="str">
        <f>'WRA Worksheet'!D17</f>
        <v xml:space="preserve"> </v>
      </c>
    </row>
    <row r="18" spans="1:4" ht="15.95">
      <c r="A18" s="74">
        <v>4.03</v>
      </c>
      <c r="B18" s="75" t="s">
        <v>44</v>
      </c>
      <c r="C18" s="76" t="str">
        <f>'WRA Worksheet'!C18</f>
        <v>n</v>
      </c>
      <c r="D18" s="82">
        <f>'WRA Worksheet'!D18</f>
        <v>0</v>
      </c>
    </row>
    <row r="19" spans="1:4" ht="15.95">
      <c r="A19" s="74">
        <v>4.04</v>
      </c>
      <c r="B19" s="75" t="s">
        <v>45</v>
      </c>
      <c r="C19" s="76" t="str">
        <f>'WRA Worksheet'!C19</f>
        <v>n</v>
      </c>
      <c r="D19" s="82">
        <f>'WRA Worksheet'!D19</f>
        <v>-1</v>
      </c>
    </row>
    <row r="20" spans="1:4" ht="15.95">
      <c r="A20" s="74">
        <v>4.05</v>
      </c>
      <c r="B20" s="75" t="s">
        <v>48</v>
      </c>
      <c r="C20" s="76" t="str">
        <f>'WRA Worksheet'!C20</f>
        <v>n</v>
      </c>
      <c r="D20" s="82">
        <f>'WRA Worksheet'!D20</f>
        <v>0</v>
      </c>
    </row>
    <row r="21" spans="1:4" ht="15.95">
      <c r="A21" s="74">
        <v>4.0599999999999996</v>
      </c>
      <c r="B21" s="75" t="s">
        <v>49</v>
      </c>
      <c r="C21" s="76" t="str">
        <f>'WRA Worksheet'!C21</f>
        <v>n</v>
      </c>
      <c r="D21" s="82">
        <f>'WRA Worksheet'!D21</f>
        <v>0</v>
      </c>
    </row>
    <row r="22" spans="1:4" ht="15.95">
      <c r="A22" s="74">
        <v>4.07</v>
      </c>
      <c r="B22" s="75" t="s">
        <v>52</v>
      </c>
      <c r="C22" s="76" t="str">
        <f>'WRA Worksheet'!C22</f>
        <v>n</v>
      </c>
      <c r="D22" s="82">
        <f>'WRA Worksheet'!D22</f>
        <v>0</v>
      </c>
    </row>
    <row r="23" spans="1:4" ht="15.95">
      <c r="A23" s="74">
        <v>4.08</v>
      </c>
      <c r="B23" s="75" t="s">
        <v>53</v>
      </c>
      <c r="C23" s="76" t="str">
        <f>'WRA Worksheet'!C23</f>
        <v>n</v>
      </c>
      <c r="D23" s="82">
        <f>'WRA Worksheet'!D23</f>
        <v>0</v>
      </c>
    </row>
    <row r="24" spans="1:4" ht="15.95">
      <c r="A24" s="74">
        <v>4.09</v>
      </c>
      <c r="B24" s="75" t="s">
        <v>54</v>
      </c>
      <c r="C24" s="76" t="str">
        <f>'WRA Worksheet'!C24</f>
        <v>y</v>
      </c>
      <c r="D24" s="82">
        <f>'WRA Worksheet'!D24</f>
        <v>1</v>
      </c>
    </row>
    <row r="25" spans="1:4" ht="32.1">
      <c r="A25" s="74">
        <v>4.0999999999999996</v>
      </c>
      <c r="B25" s="80" t="s">
        <v>57</v>
      </c>
      <c r="C25" s="76" t="str">
        <f>'WRA Worksheet'!C25</f>
        <v>y</v>
      </c>
      <c r="D25" s="82">
        <f>'WRA Worksheet'!D25</f>
        <v>1</v>
      </c>
    </row>
    <row r="26" spans="1:4" ht="15.95">
      <c r="A26" s="74">
        <v>4.1100000000000003</v>
      </c>
      <c r="B26" s="75" t="s">
        <v>60</v>
      </c>
      <c r="C26" s="76" t="str">
        <f>'WRA Worksheet'!C26</f>
        <v>n</v>
      </c>
      <c r="D26" s="82">
        <f>'WRA Worksheet'!D26</f>
        <v>0</v>
      </c>
    </row>
    <row r="27" spans="1:4" ht="15.95">
      <c r="A27" s="74">
        <v>4.12</v>
      </c>
      <c r="B27" s="75" t="s">
        <v>61</v>
      </c>
      <c r="C27" s="76" t="str">
        <f>'WRA Worksheet'!C27</f>
        <v>n</v>
      </c>
      <c r="D27" s="82">
        <f>'WRA Worksheet'!D27</f>
        <v>0</v>
      </c>
    </row>
    <row r="28" spans="1:4" ht="15.95">
      <c r="A28" s="74">
        <v>5.01</v>
      </c>
      <c r="B28" s="75" t="s">
        <v>62</v>
      </c>
      <c r="C28" s="76" t="str">
        <f>'WRA Worksheet'!C28</f>
        <v>n</v>
      </c>
      <c r="D28" s="82">
        <f>'WRA Worksheet'!D28</f>
        <v>0</v>
      </c>
    </row>
    <row r="29" spans="1:4" ht="15.95">
      <c r="A29" s="74">
        <v>5.0199999999999996</v>
      </c>
      <c r="B29" s="75" t="s">
        <v>63</v>
      </c>
      <c r="C29" s="76" t="str">
        <f>'WRA Worksheet'!C29</f>
        <v>n</v>
      </c>
      <c r="D29" s="82">
        <f>'WRA Worksheet'!D29</f>
        <v>0</v>
      </c>
    </row>
    <row r="30" spans="1:4" ht="15.95">
      <c r="A30" s="74">
        <v>5.03</v>
      </c>
      <c r="B30" s="75" t="s">
        <v>65</v>
      </c>
      <c r="C30" s="76" t="str">
        <f>'WRA Worksheet'!C30</f>
        <v>n</v>
      </c>
      <c r="D30" s="82">
        <f>'WRA Worksheet'!D30</f>
        <v>0</v>
      </c>
    </row>
    <row r="31" spans="1:4" ht="15.95">
      <c r="A31" s="74">
        <v>5.04</v>
      </c>
      <c r="B31" s="75" t="s">
        <v>66</v>
      </c>
      <c r="C31" s="76" t="str">
        <f>'WRA Worksheet'!C31</f>
        <v>n</v>
      </c>
      <c r="D31" s="82">
        <f>'WRA Worksheet'!D31</f>
        <v>0</v>
      </c>
    </row>
    <row r="32" spans="1:4" ht="15.95">
      <c r="A32" s="74">
        <v>6.01</v>
      </c>
      <c r="B32" s="75" t="s">
        <v>67</v>
      </c>
      <c r="C32" s="76" t="str">
        <f>'WRA Worksheet'!C32</f>
        <v>n</v>
      </c>
      <c r="D32" s="82">
        <f>'WRA Worksheet'!D32</f>
        <v>0</v>
      </c>
    </row>
    <row r="33" spans="1:4" ht="15.95">
      <c r="A33" s="74">
        <v>6.02</v>
      </c>
      <c r="B33" s="75" t="s">
        <v>68</v>
      </c>
      <c r="C33" s="76" t="str">
        <f>'WRA Worksheet'!C33</f>
        <v>y</v>
      </c>
      <c r="D33" s="82">
        <f>'WRA Worksheet'!D33</f>
        <v>1</v>
      </c>
    </row>
    <row r="34" spans="1:4" ht="15.95">
      <c r="A34" s="74">
        <v>6.03</v>
      </c>
      <c r="B34" s="75" t="s">
        <v>71</v>
      </c>
      <c r="C34" s="76" t="str">
        <f>'WRA Worksheet'!C34</f>
        <v>?</v>
      </c>
      <c r="D34" s="82" t="str">
        <f>'WRA Worksheet'!D34</f>
        <v xml:space="preserve"> </v>
      </c>
    </row>
    <row r="35" spans="1:4" ht="15.95">
      <c r="A35" s="74">
        <v>6.04</v>
      </c>
      <c r="B35" s="75" t="s">
        <v>73</v>
      </c>
      <c r="C35" s="76" t="str">
        <f>'WRA Worksheet'!C35</f>
        <v>?</v>
      </c>
      <c r="D35" s="82" t="str">
        <f>'WRA Worksheet'!D35</f>
        <v xml:space="preserve"> </v>
      </c>
    </row>
    <row r="36" spans="1:4" ht="15.95">
      <c r="A36" s="74">
        <v>6.05</v>
      </c>
      <c r="B36" s="75" t="s">
        <v>74</v>
      </c>
      <c r="C36" s="76" t="str">
        <f>'WRA Worksheet'!C36</f>
        <v>n</v>
      </c>
      <c r="D36" s="82">
        <f>'WRA Worksheet'!D36</f>
        <v>0</v>
      </c>
    </row>
    <row r="37" spans="1:4" ht="15.95">
      <c r="A37" s="74">
        <v>6.06</v>
      </c>
      <c r="B37" s="75" t="s">
        <v>77</v>
      </c>
      <c r="C37" s="76" t="str">
        <f>'WRA Worksheet'!C37</f>
        <v>y</v>
      </c>
      <c r="D37" s="82">
        <f>'WRA Worksheet'!D37</f>
        <v>1</v>
      </c>
    </row>
    <row r="38" spans="1:4" ht="15.95">
      <c r="A38" s="74">
        <v>6.07</v>
      </c>
      <c r="B38" s="75" t="s">
        <v>80</v>
      </c>
      <c r="C38" s="81" t="str">
        <f>'WRA Worksheet'!C38</f>
        <v>1 or fewer</v>
      </c>
      <c r="D38" s="82">
        <f>'WRA Worksheet'!D38</f>
        <v>1</v>
      </c>
    </row>
    <row r="39" spans="1:4" ht="32.1">
      <c r="A39" s="74">
        <v>7.01</v>
      </c>
      <c r="B39" s="75" t="s">
        <v>84</v>
      </c>
      <c r="C39" s="76" t="str">
        <f>'WRA Worksheet'!C39</f>
        <v>y</v>
      </c>
      <c r="D39" s="82">
        <f>'WRA Worksheet'!D39</f>
        <v>1</v>
      </c>
    </row>
    <row r="40" spans="1:4" ht="15.95">
      <c r="A40" s="74">
        <v>7.02</v>
      </c>
      <c r="B40" s="75" t="s">
        <v>87</v>
      </c>
      <c r="C40" s="76" t="str">
        <f>'WRA Worksheet'!C40</f>
        <v>y</v>
      </c>
      <c r="D40" s="82">
        <f>'WRA Worksheet'!D40</f>
        <v>1</v>
      </c>
    </row>
    <row r="41" spans="1:4" ht="15.95">
      <c r="A41" s="74">
        <v>7.03</v>
      </c>
      <c r="B41" s="75" t="s">
        <v>90</v>
      </c>
      <c r="C41" s="76" t="str">
        <f>'WRA Worksheet'!C41</f>
        <v>?</v>
      </c>
      <c r="D41" s="82" t="str">
        <f>'WRA Worksheet'!D41</f>
        <v xml:space="preserve"> </v>
      </c>
    </row>
    <row r="42" spans="1:4" ht="15.95">
      <c r="A42" s="74">
        <v>7.04</v>
      </c>
      <c r="B42" s="75" t="s">
        <v>92</v>
      </c>
      <c r="C42" s="76" t="str">
        <f>'WRA Worksheet'!C42</f>
        <v>y</v>
      </c>
      <c r="D42" s="82">
        <f>'WRA Worksheet'!D42</f>
        <v>1</v>
      </c>
    </row>
    <row r="43" spans="1:4" ht="15.95">
      <c r="A43" s="74">
        <v>7.05</v>
      </c>
      <c r="B43" s="75" t="s">
        <v>95</v>
      </c>
      <c r="C43" s="76" t="str">
        <f>'WRA Worksheet'!C43</f>
        <v>?</v>
      </c>
      <c r="D43" s="82" t="str">
        <f>'WRA Worksheet'!D43</f>
        <v xml:space="preserve"> </v>
      </c>
    </row>
    <row r="44" spans="1:4" ht="15.95">
      <c r="A44" s="74">
        <v>7.06</v>
      </c>
      <c r="B44" s="75" t="s">
        <v>97</v>
      </c>
      <c r="C44" s="76" t="str">
        <f>'WRA Worksheet'!C44</f>
        <v>?</v>
      </c>
      <c r="D44" s="82" t="str">
        <f>'WRA Worksheet'!D44</f>
        <v xml:space="preserve"> </v>
      </c>
    </row>
    <row r="45" spans="1:4" ht="15.95">
      <c r="A45" s="74">
        <v>7.07</v>
      </c>
      <c r="B45" s="75" t="s">
        <v>99</v>
      </c>
      <c r="C45" s="76" t="str">
        <f>'WRA Worksheet'!C45</f>
        <v>y</v>
      </c>
      <c r="D45" s="82">
        <f>'WRA Worksheet'!D45</f>
        <v>1</v>
      </c>
    </row>
    <row r="46" spans="1:4" ht="15.95">
      <c r="A46" s="74">
        <v>7.08</v>
      </c>
      <c r="B46" s="75" t="s">
        <v>102</v>
      </c>
      <c r="C46" s="76" t="str">
        <f>'WRA Worksheet'!C46</f>
        <v>?</v>
      </c>
      <c r="D46" s="82" t="str">
        <f>'WRA Worksheet'!D46</f>
        <v xml:space="preserve"> </v>
      </c>
    </row>
    <row r="47" spans="1:4" ht="15.95">
      <c r="A47" s="74">
        <v>8.01</v>
      </c>
      <c r="B47" s="75" t="s">
        <v>104</v>
      </c>
      <c r="C47" s="76" t="str">
        <f>'WRA Worksheet'!C47</f>
        <v>n</v>
      </c>
      <c r="D47" s="82">
        <f>'WRA Worksheet'!D47</f>
        <v>-1</v>
      </c>
    </row>
    <row r="48" spans="1:4" ht="15.95">
      <c r="A48" s="74">
        <v>8.02</v>
      </c>
      <c r="B48" s="75" t="s">
        <v>107</v>
      </c>
      <c r="C48" s="76" t="str">
        <f>'WRA Worksheet'!C48</f>
        <v>?</v>
      </c>
      <c r="D48" s="82" t="str">
        <f>'WRA Worksheet'!D48</f>
        <v xml:space="preserve"> </v>
      </c>
    </row>
    <row r="49" spans="1:4" ht="15.95">
      <c r="A49" s="74">
        <v>8.0299999999999994</v>
      </c>
      <c r="B49" s="75" t="s">
        <v>108</v>
      </c>
      <c r="C49" s="76" t="str">
        <f>'WRA Worksheet'!C49</f>
        <v>y</v>
      </c>
      <c r="D49" s="82">
        <f>'WRA Worksheet'!D49</f>
        <v>-1</v>
      </c>
    </row>
    <row r="50" spans="1:4" ht="15.95">
      <c r="A50" s="74">
        <v>8.0399999999999991</v>
      </c>
      <c r="B50" s="75" t="s">
        <v>111</v>
      </c>
      <c r="C50" s="76" t="str">
        <f>'WRA Worksheet'!C50</f>
        <v>y</v>
      </c>
      <c r="D50" s="82">
        <f>'WRA Worksheet'!D50</f>
        <v>1</v>
      </c>
    </row>
    <row r="51" spans="1:4" ht="15.95">
      <c r="A51" s="74">
        <v>8.0500000000000007</v>
      </c>
      <c r="B51" s="67" t="s">
        <v>114</v>
      </c>
      <c r="C51" s="76" t="str">
        <f>'WRA Worksheet'!C51</f>
        <v>?</v>
      </c>
      <c r="D51" s="82" t="str">
        <f>'WRA Worksheet'!D51</f>
        <v xml:space="preserve"> </v>
      </c>
    </row>
    <row r="52" spans="1:4" ht="15.95">
      <c r="A52" s="31"/>
      <c r="B52" s="32" t="s">
        <v>115</v>
      </c>
      <c r="C52" s="146">
        <f>'WRA Worksheet'!D53</f>
        <v>22</v>
      </c>
      <c r="D52" s="146"/>
    </row>
    <row r="53" spans="1:4" ht="15.95">
      <c r="A53" s="33"/>
      <c r="B53" s="34" t="s">
        <v>166</v>
      </c>
      <c r="C53" s="146" t="str" cm="1">
        <f t="array" ref="C53">IF(OR('WRA Worksheet'!C71:D71="yes", 'WRA Worksheet'!C72:D72="yes", 'WRA Worksheet'!C73:D73="yes"),"yes","no")</f>
        <v>no</v>
      </c>
      <c r="D53" s="146"/>
    </row>
    <row r="54" spans="1:4" ht="15.95">
      <c r="A54" s="33"/>
      <c r="B54" s="34" t="s">
        <v>167</v>
      </c>
      <c r="C54" s="146" t="str">
        <f>IF(C53="yes", 'WRA Worksheet'!C74, 'WRA Worksheet'!D54)</f>
        <v>reject</v>
      </c>
      <c r="D54" s="146"/>
    </row>
    <row r="55" spans="1:4" ht="15.95" thickBot="1">
      <c r="A55" s="35"/>
      <c r="B55" s="36"/>
      <c r="C55" s="36"/>
      <c r="D55" s="37"/>
    </row>
    <row r="56" spans="1:4" ht="30.95" thickTop="1">
      <c r="A56" s="38" t="s">
        <v>168</v>
      </c>
      <c r="B56" s="39" t="s">
        <v>169</v>
      </c>
      <c r="C56" s="40" t="s">
        <v>119</v>
      </c>
      <c r="D56" s="37"/>
    </row>
    <row r="57" spans="1:4">
      <c r="A57" s="41" t="s">
        <v>120</v>
      </c>
      <c r="B57" s="42">
        <f>'WRA Worksheet'!C57</f>
        <v>11</v>
      </c>
      <c r="C57" s="43" t="str">
        <f>IF(B57&gt;=2,"yes","no")</f>
        <v>yes</v>
      </c>
      <c r="D57" s="37"/>
    </row>
    <row r="58" spans="1:4">
      <c r="A58" s="41" t="s">
        <v>121</v>
      </c>
      <c r="B58" s="42">
        <f>'WRA Worksheet'!C58</f>
        <v>11</v>
      </c>
      <c r="C58" s="43" t="str">
        <f>IF(B58&gt;=2,"yes","no")</f>
        <v>yes</v>
      </c>
      <c r="D58" s="37"/>
    </row>
    <row r="59" spans="1:4">
      <c r="A59" s="41" t="s">
        <v>122</v>
      </c>
      <c r="B59" s="42">
        <f>'WRA Worksheet'!C59</f>
        <v>15</v>
      </c>
      <c r="C59" s="43" t="str">
        <f>IF(B59&gt;=6,"yes","no")</f>
        <v>yes</v>
      </c>
      <c r="D59" s="37"/>
    </row>
    <row r="60" spans="1:4" ht="15.95" thickBot="1">
      <c r="A60" s="44" t="s">
        <v>123</v>
      </c>
      <c r="B60" s="45">
        <f>'WRA Worksheet'!C60</f>
        <v>37</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See climate suitability map</v>
      </c>
      <c r="C5" s="53">
        <v>0</v>
      </c>
    </row>
    <row r="6" spans="1:3">
      <c r="A6" s="30">
        <v>2.02</v>
      </c>
      <c r="B6" s="53" t="str">
        <v>See climate suitability map</v>
      </c>
      <c r="C6" s="54">
        <v>0</v>
      </c>
    </row>
    <row r="7" spans="1:3">
      <c r="A7" s="30">
        <v>2.0299999999999998</v>
      </c>
      <c r="B7" s="54" t="str">
        <v>See climate suitability map</v>
      </c>
      <c r="C7" s="53">
        <v>0</v>
      </c>
    </row>
    <row r="8" spans="1:3" ht="15.95">
      <c r="A8" s="30">
        <v>2.04</v>
      </c>
      <c r="B8" s="51" t="str">
        <v>See climate suitability map</v>
      </c>
      <c r="C8" s="51">
        <v>0</v>
      </c>
    </row>
    <row r="9" spans="1:3" ht="80.099999999999994">
      <c r="A9" s="30">
        <v>2.0499999999999998</v>
      </c>
      <c r="B9" s="51" t="str">
        <v>Native to Africa and the Arabian peninsula. Introduced to parts of SE USA, Costa Rica, Venezuela, China, and Malaysia (1). Occurences in the Pacific, Indonesia, and India (2)</v>
      </c>
      <c r="C9" s="53" t="str">
        <v>(1) https://powo.science.kew.org/taxon/urn:lsid:ipni.org:names:45747-1 (2) https://www.gbif.org/species/7468660</v>
      </c>
    </row>
    <row r="10" spans="1:3" ht="63.95">
      <c r="A10" s="30">
        <v>3.01</v>
      </c>
      <c r="B10" s="51" t="str">
        <v>Naturalized populations in Florida (1) and Hawaii (2)</v>
      </c>
      <c r="C10" s="53" t="str">
        <v>(1) Personal communications J. Wetterer; May 2, 2025 (2) https://plantsofhawaii.org/detail/%7BEF071E0B-3740-4FBB-BF94-A76664BC5E8F%7D</v>
      </c>
    </row>
    <row r="11" spans="1:3" ht="80.099999999999994">
      <c r="A11" s="30">
        <v>3.02</v>
      </c>
      <c r="B11" s="50" t="str">
        <v>Found in disturbed uplands of natural areas in southern Florida (1) Found in disturbed areas in Mozambique (2)</v>
      </c>
      <c r="C11" s="53" t="str">
        <v>(1) Personal communications J. Wetterer; May 2, 2025 (2) https://www.mozambiqueflora.com/speciesdata/species-display.php?species_id=154010&amp;ishow_id=1</v>
      </c>
    </row>
    <row r="12" spans="1:3" ht="32.1">
      <c r="A12" s="30">
        <v>3.03</v>
      </c>
      <c r="B12" s="50" t="str">
        <v>Noted as being one of the main weeds found in oil palm plantations (1) (2). Recommended for eradication due to its impacts on agricultural ecosystems in Australia (3)</v>
      </c>
      <c r="C12" s="53" t="str">
        <v>(1) Satriawan, H., Fuady, Z., &amp; ERNAWITA, E. (2020). The potential of Asystasia intrusa weed of Acanthaceae family as a cover crop in oil palm plantations. Biodiversitas Journal Of Biological Diversity, 21(12). (2) Djaingasatro, A. J., &amp; Manurung, S. (2021). The patterns of weed distribution in several oil palm plantations with different elevations in PT Perkebunan Nusantara IV. Agricultura, 1(2). [3] https://citeseerx.ist.psu.edu/document?repid=rep1&amp;type=pdf&amp;doi=e9b7fae7231b9aeeb3eb69c25a7d90c6983568d2</v>
      </c>
    </row>
    <row r="13" spans="1:3" ht="63.95">
      <c r="A13" s="30">
        <v>3.04</v>
      </c>
      <c r="B13" s="51" t="str">
        <v>Noted to form "dense mats that outcompete native egetation and seemingly flowering year-roun creating competition for pollination" (1) Noted as being an environmental weed (2)</v>
      </c>
      <c r="C13" s="53" t="str">
        <v>(1) Personal communications J. Wetterer; May 2, 2025 [2] Tanjung, L. R., Nurainas, N., &amp; Zulaspita, W. (2023). Asystasia gangetica, beyond its Widespread Distribution Recorded in Two Indonesian Herbaria Since 1863: A Nuisance or A Blessing?.</v>
      </c>
    </row>
    <row r="14" spans="1:3" ht="32.1">
      <c r="A14" s="30">
        <v>3.05</v>
      </c>
      <c r="B14" s="51" t="str">
        <v>A. gangetica considered weedy (1) (2)</v>
      </c>
      <c r="C14" s="53" t="str">
        <v>[1] Tanjung, L. R., Nurainas, N., &amp; Zulaspita, W. (2023). Asystasia gangetica, beyond its Widespread Distribution Recorded in Two Indonesian Herbaria Since 1863: A Nuisance or A Blessing?. [2] https://plant-directory.ifas.ufl.edu/plant-directory/asystasia-gangetica/</v>
      </c>
    </row>
    <row r="15" spans="1:3">
      <c r="A15" s="30">
        <v>4.01</v>
      </c>
      <c r="B15" s="50" t="str">
        <v>No evidence</v>
      </c>
      <c r="C15" s="55">
        <v>0</v>
      </c>
    </row>
    <row r="16" spans="1:3" ht="15.95">
      <c r="A16" s="30">
        <v>4.0199999999999996</v>
      </c>
      <c r="B16" s="51" t="str">
        <v>Not much information found on taxon, but very closely related congener (A. gangetica) shown to have mild allelopathic effects on corn (1)</v>
      </c>
      <c r="C16" s="51" t="str">
        <v>[1] Yaqin, Roelly Ainul, Edi Santosa, and Dwi Guntoro. "Allelopathic potential of Asystasia gangetica: A study on growth and production of sweet corn." Jurnal Agronomi Indonesia (Indonesian Journal of Agronomy) 52, no. 3 (2024): 426-436.</v>
      </c>
    </row>
    <row r="17" spans="1:3" ht="15.95">
      <c r="A17" s="30">
        <v>4.03</v>
      </c>
      <c r="B17" s="51" t="str">
        <v>No evidence</v>
      </c>
      <c r="C17" s="51">
        <v>0</v>
      </c>
    </row>
    <row r="18" spans="1:3" ht="80.099999999999994">
      <c r="A18" s="30">
        <v>4.04</v>
      </c>
      <c r="B18" s="51" t="str">
        <v>Noted to be very palatable [1]. Shown to be palatable to rams [2]</v>
      </c>
      <c r="C18" s="51" t="str">
        <v>[1] https://umkcarnivores3.files.wordpress.com/2012/04/asystasia-intrusa1.docx#:~:text=Asystasia%20intrusa%20is%20very%20palatable%20and%20nutritious,matter%20(DM)%20at%20a%20rate%20of%2033 [2] Merkel, R. C., Pond, K. R., Burns, J. C., &amp; Fisher, D. S. (1999). Intake, digestibility and nitrogen utilization of three tropical tree legumes: I. As sole feeds compared to Asystasia intrusa and Brachiaria brizantha. Animal Feed Science and Technology, 82(1-2), 91-106.</v>
      </c>
    </row>
    <row r="19" spans="1:3" ht="48">
      <c r="A19" s="30">
        <v>4.05</v>
      </c>
      <c r="B19" s="51" t="str">
        <v>No evidence</v>
      </c>
      <c r="C19" s="51">
        <v>0</v>
      </c>
    </row>
    <row r="20" spans="1:3" ht="63.95">
      <c r="A20" s="30">
        <v>4.0599999999999996</v>
      </c>
      <c r="B20" s="51" t="str">
        <v>"It can be prone to infestations of aphids and whiteflies" (1). However, no evidence found that it can increase pest / pathogen risk.</v>
      </c>
      <c r="C20" s="51" t="str">
        <v>[1] https://mahindranursery.com/products/asystasia-intrusa-common-asystasia-chinese-violet-coromand</v>
      </c>
    </row>
    <row r="21" spans="1:3" ht="15.95">
      <c r="A21" s="30">
        <v>4.07</v>
      </c>
      <c r="B21" s="51" t="str">
        <v>No evidence</v>
      </c>
      <c r="C21" s="51">
        <v>0</v>
      </c>
    </row>
    <row r="22" spans="1:3" ht="32.1">
      <c r="A22" s="30">
        <v>4.08</v>
      </c>
      <c r="B22" s="51" t="str">
        <v>No evidence</v>
      </c>
      <c r="C22" s="53">
        <v>0</v>
      </c>
    </row>
    <row r="23" spans="1:3" ht="48">
      <c r="A23" s="30">
        <v>4.09</v>
      </c>
      <c r="B23" s="51" t="str">
        <v>Close congener (A. gangetica) Shown to be shade tolerant (1) (2) Noted to have high shade tolerance (3)</v>
      </c>
      <c r="C23" s="51" t="str">
        <v>[1] Samedani, B., Juraimi, A. S., Anwar, M. P., Rafii, M. Y., Sheikh Awadz, S. H., &amp; Anuar, A. R. (2013). Competitive interaction of Axonopus compressus and Asystasia gangetica under contrasting sunlight intensity. The Scientific World Journal, 2013(1), 308646. [2] Asbur, Y., Purwaningrum, Y., &amp; Ariyanti, M. (2018). Growth and nutrient balance of Asystasia gangetica (L.) T. Anderson as cover crop for mature oil palm (Elaeis guineensis Jacq.) plantations. Chilean journal of agricultural research, 78(4), 486-494. (3) https://www.mynicegarden.com/2011/05/asystasia-intrusa-wildflower-of-noxious.html</v>
      </c>
    </row>
    <row r="24" spans="1:3" ht="32.1">
      <c r="A24" s="30">
        <v>4.0999999999999996</v>
      </c>
      <c r="B24" s="51" t="str">
        <v>Close congener (A. gangetica) noted to grow in many soil conditions (1) (2)</v>
      </c>
      <c r="C24" s="51" t="str">
        <v>[1] Samedani, B., Juraimi, A. S., Anwar, M. P., Rafii, M. Y., Sheikh Awadz, S. H., &amp; Anuar, A. R. (2013). Competitive interaction of Axonopus compressus and Asystasia gangetica under contrasting sunlight intensity. The Scientific World Journal, 2013(1), 308646. [2] Asbur, Y., Purwaningrum, Y., &amp; Ariyanti, M. (2018). Growth and nutrient balance of Asystasia gangetica (L.) T. Anderson as cover crop for mature oil palm (Elaeis guineensis Jacq.) plantations. Chilean journal of agricultural research, 78(4), 486-494.</v>
      </c>
    </row>
    <row r="25" spans="1:3" ht="15.95">
      <c r="A25" s="30">
        <v>4.1100000000000003</v>
      </c>
      <c r="B25" s="51" t="str">
        <v>No evidence</v>
      </c>
      <c r="C25" s="51">
        <v>0</v>
      </c>
    </row>
    <row r="26" spans="1:3" ht="15.95">
      <c r="A26" s="30">
        <v>4.12</v>
      </c>
      <c r="B26" s="51" t="str">
        <v>No evidence</v>
      </c>
      <c r="C26" s="51">
        <v>0</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Propagates by seed (1) (2)</v>
      </c>
      <c r="C32" s="51" t="str">
        <v>(1) https://www.kranjipri.moe.edu.sg/butterfly-garden/Plant-1-Asystasia-intrusia/ (2) https://propagate.one/how-to-propagate-asystasia-intrusa/</v>
      </c>
    </row>
    <row r="33" spans="1:3" ht="48">
      <c r="A33" s="30">
        <v>6.03</v>
      </c>
      <c r="B33" s="51" t="str">
        <v>Not enough information found</v>
      </c>
      <c r="C33" s="51">
        <v>0</v>
      </c>
    </row>
    <row r="34" spans="1:3" ht="32.1">
      <c r="A34" s="30">
        <v>6.04</v>
      </c>
      <c r="B34" s="51" t="str">
        <v>Not enough information found</v>
      </c>
      <c r="C34" s="51">
        <v>0</v>
      </c>
    </row>
    <row r="35" spans="1:3" ht="15.95">
      <c r="A35" s="30">
        <v>6.05</v>
      </c>
      <c r="B35" s="51" t="str">
        <v>Insect pollinated (1) (2)</v>
      </c>
      <c r="C35" s="51" t="str">
        <v xml:space="preserve">[1] https://mahindranursery.com/products/asystasia-intrusa-common-asystasia-chinese-violet-coromand [2] Personal communications J. Wetterer; May 2, 2025 </v>
      </c>
    </row>
    <row r="36" spans="1:3" ht="15.95">
      <c r="A36" s="30">
        <v>6.06</v>
      </c>
      <c r="B36" s="51" t="str">
        <v>Noted to propagate vegetatively (1). Cuttings noted as being the most reliable nad widely used method for propagation (2)</v>
      </c>
      <c r="C36" s="51" t="str">
        <v>[1] Merkel, R. C., Pond, K. R., Burns, J. C., &amp; Fisher, D. S. (1999). Intake, digestibility and nitrogen utilization of three tropical tree legumes: I. As sole feeds compared to Asystasia intrusa and Brachiaria brizantha. Animal Feed Science and Technology, 82(1-2), 91-106. [2] https://propagate.one/how-to-propagate-asystasia-intrusa/</v>
      </c>
    </row>
    <row r="37" spans="1:3" ht="15.95">
      <c r="A37" s="30">
        <v>6.07</v>
      </c>
      <c r="B37" s="51" t="str">
        <v>Can be an annual (1) (2)</v>
      </c>
      <c r="C37" s="51" t="str">
        <v>(1) https://powo.science.kew.org/taxon/urn:lsid:ipni.org:names:45747-1 (2) https://www.capriviflora.com/speciesdata/species-record.php?record_id=95545</v>
      </c>
    </row>
    <row r="38" spans="1:3" ht="80.099999999999994">
      <c r="A38" s="30">
        <v>7.01</v>
      </c>
      <c r="B38" s="51" t="str">
        <v>Possible given its presence in heavily disturbed/trafficked areas. Noted to spread very quickly by vehicles, animals, or in streams. (1). Asystasia seeds in general are "spread through wind, water, birds, or ballistics, which expel the seeds in a powerful and explosive process. (2). Noted that the taxon's most efficient form of dispersal is by being carried on soil on vehicles (3)</v>
      </c>
      <c r="C38" s="51" t="str">
        <v>(1) https://www.cabidigitallibrary.org/doi/full/10.5555/19860786608 [2] Tanjung, L. R., Nurainas, N., &amp; Zulaspita, W. (2023). Asystasia gangetica, beyond its Widespread Distribution Recorded in Two Indonesian Herbaria Since 1863: A Nuisance or A Blessing?. [3] http://eprints.utar.edu.my/2014/1/Stop_that_weed.pdf</v>
      </c>
    </row>
    <row r="39" spans="1:3" ht="32.1">
      <c r="A39" s="30">
        <v>7.02</v>
      </c>
      <c r="B39" s="51" t="str">
        <v>Sold online (1) (2)</v>
      </c>
      <c r="C39" s="51" t="str">
        <v>[1] https://nurserylive.com/products/cfp-asystasia-intrusa-plant [2] https://mahindranursery.com/collections/groundcovers?page=4</v>
      </c>
    </row>
    <row r="40" spans="1:3" ht="63.95">
      <c r="A40" s="30">
        <v>7.03</v>
      </c>
      <c r="B40" s="50" t="str">
        <v>Not neough information found</v>
      </c>
      <c r="C40" s="51">
        <v>0</v>
      </c>
    </row>
    <row r="41" spans="1:3" ht="15.95">
      <c r="A41" s="30">
        <v>7.04</v>
      </c>
      <c r="B41" s="51" t="str">
        <v>Asystasia seeds in general are "spread through wind, water, birds, or ballistics, which expel the seeds in a powerful and explosive process. (1).</v>
      </c>
      <c r="C41" s="51" t="str">
        <v>[1] Tanjung, L. R., Nurainas, N., &amp; Zulaspita, W. (2023). Asystasia gangetica, beyond its Widespread Distribution Recorded in Two Indonesian Herbaria Since 1863: A Nuisance or A Blessing?.</v>
      </c>
    </row>
    <row r="42" spans="1:3" ht="15.95">
      <c r="A42" s="30">
        <v>7.05</v>
      </c>
      <c r="B42" s="51" t="str">
        <v>Asystasia seeds in general are "spread through wind, water, birds, or ballistics, which expel the seeds in a powerful and explosive process. (1). However, not enough supporting information found.</v>
      </c>
      <c r="C42" s="51" t="str">
        <v>[1] Tanjung, L. R., Nurainas, N., &amp; Zulaspita, W. (2023). Asystasia gangetica, beyond its Widespread Distribution Recorded in Two Indonesian Herbaria Since 1863: A Nuisance or A Blessing?.</v>
      </c>
    </row>
    <row r="43" spans="1:3" ht="15.95">
      <c r="A43" s="30">
        <v>7.06</v>
      </c>
      <c r="B43" s="51" t="str">
        <v>Asystasia seeds in general are "spread through wind, water, birds, or ballistics, which expel the seeds in a powerful and explosive process. (1). Seeds may be carried externally by birds, but not enough supporting information found</v>
      </c>
      <c r="C43" s="51" t="str">
        <v>[1] Tanjung, L. R., Nurainas, N., &amp; Zulaspita, W. (2023). Asystasia gangetica, beyond its Widespread Distribution Recorded in Two Indonesian Herbaria Since 1863: A Nuisance or A Blessing?.</v>
      </c>
    </row>
    <row r="44" spans="1:3" ht="32.1">
      <c r="A44" s="30">
        <v>7.07</v>
      </c>
      <c r="B44" s="51" t="str">
        <v>Asystasia seeds in general are "spread through wind, water, birds, or ballistics, which expel the seeds in a powerful and explosive process. (1). Noted that the taxon's most efficient form of dispersal is by being carried on soil on vehicles (2). Therefore, very likely that seeds can be carried externally on feet.</v>
      </c>
      <c r="C44" s="51" t="str">
        <v>[1] Tanjung, L. R., Nurainas, N., &amp; Zulaspita, W. (2023). Asystasia gangetica, beyond its Widespread Distribution Recorded in Two Indonesian Herbaria Since 1863: A Nuisance or A Blessing?. [2] http://eprints.utar.edu.my/2014/1/Stop_that_weed.pdf</v>
      </c>
    </row>
    <row r="45" spans="1:3" ht="32.1">
      <c r="A45" s="30">
        <v>7.08</v>
      </c>
      <c r="B45" s="50" t="str">
        <v>Not enough information found regarding endozoochory potential</v>
      </c>
      <c r="C45" s="51">
        <v>0</v>
      </c>
    </row>
    <row r="46" spans="1:3" ht="48">
      <c r="A46" s="30">
        <v>8.01</v>
      </c>
      <c r="B46" s="50" t="str">
        <v>Each fruit contains 4 seeds. Likely not enough to be considered a prolific seed disperser (1)</v>
      </c>
      <c r="C46" s="51" t="str">
        <v>[1] https://www.kranjipri.moe.edu.sg/butterfly-garden/Plant-1-Asystasia-intrusia/</v>
      </c>
    </row>
    <row r="47" spans="1:3" ht="48">
      <c r="A47" s="30">
        <v>8.02</v>
      </c>
      <c r="B47" s="51" t="str">
        <v>Not enough information found</v>
      </c>
      <c r="C47" s="51">
        <v>0</v>
      </c>
    </row>
    <row r="48" spans="1:3" ht="48">
      <c r="A48" s="30">
        <v>8.0299999999999994</v>
      </c>
      <c r="B48" s="51" t="str">
        <v>Trycera 1-2% recommended (1) Non-selective wide spectrum herbicides recommended (2)</v>
      </c>
      <c r="C48" s="51" t="str">
        <v>(1) Personal communications J. Wetterer; May 2, 2025 (2) Bakar, B. H. (2004). Invasive weed species in Malaysian agro-ecosystems: species, impacts and management. Malaysian Journal of Science, 23(1), 1-42.</v>
      </c>
    </row>
    <row r="49" spans="1:3" ht="48">
      <c r="A49" s="30">
        <v>8.0399999999999991</v>
      </c>
      <c r="B49" s="51" t="str">
        <v>Given ability to propagate vegetatively, likely to tolerate some mutilation (1) (2). Noted to likely require retreatment (3)</v>
      </c>
      <c r="C49" s="51" t="str">
        <v>[1] Merkel, R. C., Pond, K. R., Burns, J. C., &amp; Fisher, D. S. (1999). Intake, digestibility and nitrogen utilization of three tropical tree legumes: I. As sole feeds compared to Asystasia intrusa and Brachiaria brizantha. Animal Feed Science and Technology, 82(1-2), 91-106. [2] https://propagate.one/how-to-propagate-asystasia-intrusa/ [3] Personal communications J. Wetterer; May 2, 2025</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30A7BC4C-33EC-41CF-B5BE-505C8BDA37E7}"/>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2025-05-05T14:44:33Z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