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se\OneDrive\Desktop\UF\Species\Chloris pectinata\Docs\"/>
    </mc:Choice>
  </mc:AlternateContent>
  <xr:revisionPtr revIDLastSave="0" documentId="13_ncr:1_{E9762892-1A2A-4460-9FEE-12832577094A}" xr6:coauthVersionLast="47" xr6:coauthVersionMax="47" xr10:uidLastSave="{00000000-0000-0000-0000-000000000000}"/>
  <bookViews>
    <workbookView xWindow="2010" yWindow="4095" windowWidth="21600" windowHeight="11295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<sst xmlns="http://schemas.openxmlformats.org/spreadsheetml/2006/main" count="331" uniqueCount="164">
  <si>
    <t>Species:</t>
  </si>
  <si>
    <t>Assessment date: March 4, 2025 Prepared by Seokmin Kim</t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</si>
  <si>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</si>
  <si>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</si>
  <si>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</si>
  <si>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</si>
  <si>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</si>
  <si>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</si>
  <si>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</si>
  <si>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</si>
  <si>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</si>
  <si>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</si>
  <si>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</si>
  <si>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</si>
  <si>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</si>
  <si>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See attached climate suitability map</t>
  </si>
  <si>
    <t>Quality of climate match data (1-low; 2-intermediate; 3-high)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</si>
  <si>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</si>
  <si>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</si>
  <si>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</si>
  <si>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y</t>
  </si>
  <si>
    <t>Native to Australia. Found in South Carolina (1) and observed in Florida (2). Introduced to central Europe and Japan (3)</t>
  </si>
  <si>
    <t>(1) http://floranorthamerica.org/Chloris_pectinata (2) Personal communcations: James Lange. February 24, 2025. (3) https://powo.science.kew.org/taxon/urn:lsid:ipni.org:names:395971-1</t>
  </si>
  <si>
    <t>Naturalized beyond native range</t>
  </si>
  <si>
    <t>Noted as being naturalized in Honshu (1). Noted as being established in Japan (2)</t>
  </si>
  <si>
    <t xml:space="preserve">(1) https://nh.kanagawa-museum.jp/www/contents/1600215128180/simple/bull41_27-33_katsuyama_t.pdf (2) Mito, T., &amp; Uesugi, T. (2004). Invasive Alien Species in Japan: The Status Quo and the New Regulation for Prevention of their Adverse Effects. Global Environmental Research, 8(2), 171–191.
</t>
  </si>
  <si>
    <t>Garden/amenity/disturbance weed</t>
  </si>
  <si>
    <t>?</t>
  </si>
  <si>
    <t>No mention of it causing problems or acting weedy. Answered UNKNOWN</t>
  </si>
  <si>
    <t>Weed of agriculture</t>
  </si>
  <si>
    <t>Environmental weed</t>
  </si>
  <si>
    <t>No evidence, but possible plant may outcompete some natives in rocky soils where present (1). Given lack of supporting information, answered unknown</t>
  </si>
  <si>
    <t>(1) Personal communcations: James Lange. February 24, 2025.</t>
  </si>
  <si>
    <t>Congeneric weed</t>
  </si>
  <si>
    <t>C. verticillata considered a weed (1) (2)</t>
  </si>
  <si>
    <t>(1) https://nwwildflowers.com/compare/?t=Chloris+verticillata,+Chloris+pectinata (2) https://weedid.cals.vt.edu/profile/643</t>
  </si>
  <si>
    <t>Produces spines, thorns or burrs</t>
  </si>
  <si>
    <t>Allelopathic</t>
  </si>
  <si>
    <t>No studies found</t>
  </si>
  <si>
    <t>Parasitic</t>
  </si>
  <si>
    <t>Unpalatable to grazing animals</t>
  </si>
  <si>
    <t>Found to be eaten by cattle (1). Noted as being intermediate value grass for grazing (2)</t>
  </si>
  <si>
    <t xml:space="preserve">(1) Pavey, C., Jefferys, E., &amp; Nano, C. (2016). Persistence of the plains mouse, Pseudomys australis, with cattle grazing is facilitated by a diet dominated by disturbance-tolerant plants. Journal of Mammology, 97(4), 1102–1110. https://doi.org/10.1093/jmammal/gyw059 (2) https://futurebeef.com.au/wp-content/uploads/managing_mulga_grasslands_a_graziers_guide-LR.pdf
</t>
  </si>
  <si>
    <t>Toxic to animals</t>
  </si>
  <si>
    <t>Host for recognised pests and pathogens</t>
  </si>
  <si>
    <t>Causes allergies or is otherwise toxic to humans</t>
  </si>
  <si>
    <t>Not much information regarding the species, but plants of the genus noted to cause allergies (1) (2)</t>
  </si>
  <si>
    <t>(1) https://www.pollenlibrary.com/Genus/Chloris/ (2) https://www.fda.gov/files/vaccines%2C%20blood%20%26%20biologics/published/Product--594---Pollens---Grasses--Bahia-Grass-Paspalum-notatum.pdf</t>
  </si>
  <si>
    <t>Creates a fire hazard in natural ecosystems</t>
  </si>
  <si>
    <t>Not enough information found. However, congener (Chloris gayana) noted as having a moderate effect on frequency or fire intensity (1). Answered UNKNOWN</t>
  </si>
  <si>
    <t>(1) https://www.agric.wa.gov.au/sites/gateway/files/DPIRD%20Environmental%20WRA%20Chloris%20gayana.pdf</t>
  </si>
  <si>
    <t>Is a shade tolerant plant at some stage of its life cycle</t>
  </si>
  <si>
    <t>Not enough information found. Noted to prefer to grow in areas with full exposure (1). However, not enough supporting information found.</t>
  </si>
  <si>
    <t>(1) https://www.botanikks.com/plants/chloris-pectinata-benth/565799/1</t>
  </si>
  <si>
    <t>Grows on infertile soils (oligotrophic, limerock, or excessively draining soils).  North &amp; Central Zones: infertile soils; South Zone: shallow limerock or Histisols.</t>
  </si>
  <si>
    <t>Noted to grow in sandy soils (1)</t>
  </si>
  <si>
    <t>(1) https://ausgrass2.myspecies.info/content/chloris-pectinata</t>
  </si>
  <si>
    <t>Climbing or smothering growth habit</t>
  </si>
  <si>
    <t>Forms dense thickets</t>
  </si>
  <si>
    <t>Aquatic</t>
  </si>
  <si>
    <t>Grass</t>
  </si>
  <si>
    <t>Of the family Poaceae</t>
  </si>
  <si>
    <t>Nitrogen fixing woody plant</t>
  </si>
  <si>
    <t>Geophyte</t>
  </si>
  <si>
    <t>Evidence of substantial reproductive failure in native habitat</t>
  </si>
  <si>
    <t>Produces viable seed</t>
  </si>
  <si>
    <t>Produces viable seed (1) (2)</t>
  </si>
  <si>
    <t>(1) https://acquire.cqu.edu.au/articles/thesis/Germination_and_storage_studies_of_selected_Australian_tropical_native_grasses_in_relation_to_their_ecology_and_use_in_land_rehabilitation/13423679?file=26649827 (2) https://www.researchgate.net/profile/John-Hunter-7/publication/279964279_Vegetation_and_flora_of_Boronga_Boomi_and_Boomi_West_Nature_Reserves/links/55a0889f08ae032ef0545fa6/Vegetation-and-flora-of-Boronga-Boomi-and-Boomi-West-Nature-Reserves.pdf</t>
  </si>
  <si>
    <t>Hybridizes naturally</t>
  </si>
  <si>
    <t>Not enough information found</t>
  </si>
  <si>
    <t>Self-compatible or apomictic</t>
  </si>
  <si>
    <t>Not enough information found. Some congeners noted to be able to self pollinate (1) (2)</t>
  </si>
  <si>
    <t>(1) https://pza.sanbi.org/chloris-virgata (2) https://greg.app/pollinate-chloris/</t>
  </si>
  <si>
    <t>Requires specialist pollinators</t>
  </si>
  <si>
    <t>Plants from this genus are primarily wind pollinated (1) (2)</t>
  </si>
  <si>
    <t>Reproduction by vegetative propagation</t>
  </si>
  <si>
    <t>Noted to be able to grow vegetatively (1). Congener (Chloris gayana) noted to be able to grow vegetatively (2)</t>
  </si>
  <si>
    <t>(1) https://www.botanikks.com/plants/chloris-pectinata-benth/565799/1 (2) https://www.feedipedia.org/node/480</t>
  </si>
  <si>
    <t>Minimum generative time (years)</t>
  </si>
  <si>
    <t>1 or fewer</t>
  </si>
  <si>
    <t>Noted as being an annual plant (1) (2)</t>
  </si>
  <si>
    <t>(1) https://nh.kanagawa-museum.jp/www/contents/1600215128180/simple/bull41_27-33_katsuyama_t.pdf (2) https://ausgrass2.myspecies.info/content/chloris-pectinata</t>
  </si>
  <si>
    <t>Propagules likely to be dispersed unintentionally (plants growing in heavily trafficked areas)</t>
  </si>
  <si>
    <t>Noted as occurring near woolen mills (1) (2)</t>
  </si>
  <si>
    <t xml:space="preserve">(1) http://floranorthamerica.org/Chloris_pectinata (2) https://nh.kanagawa-museum.jp/www/contents/1600215128180/simple/bull41_27-33_katsuyama_t.pdf </t>
  </si>
  <si>
    <t>Propagules dispersed intentionally by people</t>
  </si>
  <si>
    <t>Plant used for fodder in native range. (1) (2). However, no evidence plant is dispersed out of native range. Answered UNKNOWN</t>
  </si>
  <si>
    <t>Propagules likely to disperse as a produce contaminant</t>
  </si>
  <si>
    <t>Thought to have been introduced to non-native regions as a contaminant of woolen mills (1) (2)</t>
  </si>
  <si>
    <t>Propagules adapted to wind dispersal</t>
  </si>
  <si>
    <t>Noted as wind dispersed (1). Congener (C. nutans) noted to also be wind dispersed (2)</t>
  </si>
  <si>
    <t>(1) https://www.jstor.org/stable/2260669 (https://doi.org/10.2307/2260669) (2) https://www.cabidigitallibrary.org/doi/full/10.1079/cabicompendium.11259</t>
  </si>
  <si>
    <t>Propagules water dispersed</t>
  </si>
  <si>
    <t>No studies found that looks at floatability</t>
  </si>
  <si>
    <t>Propagules bird dispersed</t>
  </si>
  <si>
    <t>Propagules dispersed by other animals (externally)</t>
  </si>
  <si>
    <t>Not enough information found. Possible as seeds are small and as they have been found near woolen mills (1) (2)</t>
  </si>
  <si>
    <t>Propagules dispersed by other animals (internally)</t>
  </si>
  <si>
    <t>Prolific seed production</t>
  </si>
  <si>
    <t>Evidence that a persistent propagule bank is formed (&gt;1 yr)</t>
  </si>
  <si>
    <t>Well controlled by herbicides</t>
  </si>
  <si>
    <t>Not enough information found on taxon, but congeners noted to be well controlled by herbicides (1) (2)</t>
  </si>
  <si>
    <t>(1) https://pmc.ncbi.nlm.nih.gov/articles/PMC8398657/  (2) https://www.nature.com/articles/s41598-019-47237-x</t>
  </si>
  <si>
    <t>Tolerates, or benefits from, mutilation or cultivation</t>
  </si>
  <si>
    <t>Noted to be able to resprout (1). However, not enough supporting information found and congners (C. gayana) noted to be unable to repsrout (2). Answered UNKNOWN</t>
  </si>
  <si>
    <t>(1) https://www.researchgate.net/publication/279964279_Vegetation_and_flora_of_Boronga_Boomi_and_Boomi_West_Nature_Reserves (2) https://plants.sc.egov.usda.gov/plant-profile/CHGA2/characteristics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</si>
  <si>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</si>
  <si>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</si>
  <si>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</si>
  <si>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</si>
  <si>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</si>
  <si>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</si>
  <si>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</si>
  <si>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</si>
  <si>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</si>
  <si>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</si>
  <si>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</si>
  <si>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</si>
  <si>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</si>
  <si>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</si>
  <si>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</si>
  <si>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</si>
  <si>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</si>
  <si>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</si>
  <si>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</si>
  <si>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</si>
  <si>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</si>
  <si>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</si>
  <si>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</si>
  <si>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</si>
  <si>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</si>
  <si>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</si>
  <si>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</si>
  <si>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</si>
  <si>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</si>
  <si>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</si>
  <si>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</si>
  <si>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</si>
  <si>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</si>
  <si>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</si>
  <si>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</si>
  <si>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</si>
  <si>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</si>
  <si>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</si>
  <si>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</si>
  <si>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</si>
  <si>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</si>
  <si>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</si>
  <si>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</si>
  <si>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</si>
  <si>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</si>
  <si>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</si>
  <si>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</si>
  <si>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</si>
  <si>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</si>
  <si>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</si>
  <si>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</si>
  <si>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</si>
  <si>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</si>
  <si>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</si>
  <si>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</si>
  <si>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</si>
  <si>
    <t>Chloris pectinata.  Family: Poaceae. Comb windmill-grass</t>
  </si>
  <si>
    <t>Not enough information found. Possible given images of the plant. Answered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</si>
</sst>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topLeftCell="A42" zoomScale="125" zoomScaleNormal="125" workbookViewId="0">
      <pane xSplit="1" topLeftCell="B1" activePane="topRight" state="frozen"/>
      <selection pane="topRight" activeCell="F48" sqref="F48"/>
    </sheetView>
  </sheetViews>
  <sheetFormatPr defaultColWidth="9.140625" defaultRowHeight="15" x14ac:dyDescent="0.2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 x14ac:dyDescent="0.25">
      <c r="A1" s="27" t="s">
        <v>0</v>
      </c>
      <c r="B1" s="85" t="s">
        <v>162</v>
      </c>
      <c r="C1" s="56"/>
      <c r="D1" s="56"/>
      <c r="E1" s="57"/>
      <c r="F1" s="102" t="s">
        <v>1</v>
      </c>
      <c r="G1" s="56"/>
    </row>
    <row r="2" spans="1:8" s="17" customFormat="1" ht="30.75" customHeight="1" x14ac:dyDescent="0.25">
      <c r="A2" s="18" t="s">
        <v>2</v>
      </c>
      <c r="B2" s="18" t="s">
        <v>3</v>
      </c>
      <c r="C2" s="18" t="s">
        <v>4</v>
      </c>
      <c r="D2" s="18" t="s">
        <v>5</v>
      </c>
      <c r="E2" s="88" t="s">
        <v>6</v>
      </c>
      <c r="F2" s="18" t="s">
        <v>7</v>
      </c>
      <c r="G2" s="18" t="s">
        <v>8</v>
      </c>
      <c r="H2" s="103"/>
    </row>
    <row r="3" spans="1:8" x14ac:dyDescent="0.25">
      <c r="A3" s="66">
        <v>1.01</v>
      </c>
      <c r="B3" s="67" t="s">
        <v>9</v>
      </c>
      <c r="C3" s="56" t="s">
        <v>10</v>
      </c>
      <c r="D3" s="59">
        <f>IF(C3="Y",-3,IF(C3="N",0," "))</f>
        <v>0</v>
      </c>
      <c r="E3" s="57"/>
      <c r="F3" s="99" t="s">
        <v>11</v>
      </c>
      <c r="G3" s="64"/>
    </row>
    <row r="4" spans="1:8" ht="30" x14ac:dyDescent="0.25">
      <c r="A4" s="66">
        <v>1.02</v>
      </c>
      <c r="B4" s="67" t="s">
        <v>12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x14ac:dyDescent="0.25">
      <c r="A5" s="66">
        <v>1.03</v>
      </c>
      <c r="B5" s="67" t="s">
        <v>13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5" x14ac:dyDescent="0.25">
      <c r="A6" s="66">
        <v>2.0099999999999998</v>
      </c>
      <c r="B6" s="67" t="s">
        <v>14</v>
      </c>
      <c r="C6" s="56">
        <v>1</v>
      </c>
      <c r="D6" s="60"/>
      <c r="E6" s="57"/>
      <c r="F6" s="99" t="s">
        <v>15</v>
      </c>
      <c r="G6" s="64"/>
    </row>
    <row r="7" spans="1:8" ht="30" x14ac:dyDescent="0.25">
      <c r="A7" s="66">
        <v>2.02</v>
      </c>
      <c r="B7" s="67" t="s">
        <v>16</v>
      </c>
      <c r="C7" s="56">
        <v>3</v>
      </c>
      <c r="D7" s="60"/>
      <c r="E7" s="57"/>
      <c r="F7" s="99" t="s">
        <v>15</v>
      </c>
      <c r="G7" s="64"/>
    </row>
    <row r="8" spans="1:8" ht="30" x14ac:dyDescent="0.25">
      <c r="A8" s="66">
        <v>2.0299999999999998</v>
      </c>
      <c r="B8" s="67" t="s">
        <v>17</v>
      </c>
      <c r="C8" s="56" t="s">
        <v>10</v>
      </c>
      <c r="D8" s="59">
        <f>IF(C8="y",1,IF(C8="n",0," "))</f>
        <v>0</v>
      </c>
      <c r="E8" s="57"/>
      <c r="F8" s="99" t="s">
        <v>15</v>
      </c>
      <c r="G8" s="99"/>
    </row>
    <row r="9" spans="1:8" ht="120" x14ac:dyDescent="0.25">
      <c r="A9" s="66">
        <v>2.04</v>
      </c>
      <c r="B9" s="67" t="s">
        <v>18</v>
      </c>
      <c r="C9" s="56" t="s">
        <v>10</v>
      </c>
      <c r="D9" s="59">
        <f>IF(C9="y",1,IF(C9="n",0," "))</f>
        <v>0</v>
      </c>
      <c r="E9" s="57"/>
      <c r="F9" s="99" t="s">
        <v>15</v>
      </c>
      <c r="G9" s="99"/>
    </row>
    <row r="10" spans="1:8" ht="30" x14ac:dyDescent="0.25">
      <c r="A10" s="66">
        <v>2.0499999999999998</v>
      </c>
      <c r="B10" s="67" t="s">
        <v>19</v>
      </c>
      <c r="C10" s="56" t="s">
        <v>20</v>
      </c>
      <c r="D10" s="60"/>
      <c r="E10" s="57"/>
      <c r="F10" s="58" t="s">
        <v>21</v>
      </c>
      <c r="G10" s="58" t="s">
        <v>22</v>
      </c>
    </row>
    <row r="11" spans="1:8" ht="150" x14ac:dyDescent="0.25">
      <c r="A11" s="66">
        <v>3.01</v>
      </c>
      <c r="B11" s="67" t="s">
        <v>23</v>
      </c>
      <c r="C11" s="56" t="s">
        <v>20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1</v>
      </c>
      <c r="E11" s="57"/>
      <c r="F11" s="58" t="s">
        <v>24</v>
      </c>
      <c r="G11" s="56" t="s">
        <v>25</v>
      </c>
    </row>
    <row r="12" spans="1:8" x14ac:dyDescent="0.25">
      <c r="A12" s="66">
        <v>3.02</v>
      </c>
      <c r="B12" s="67" t="s">
        <v>26</v>
      </c>
      <c r="C12" s="56" t="s">
        <v>27</v>
      </c>
      <c r="D12" s="59" t="str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/>
      </c>
      <c r="E12" s="57"/>
      <c r="F12" s="101" t="s">
        <v>28</v>
      </c>
      <c r="G12" s="56"/>
    </row>
    <row r="13" spans="1:8" x14ac:dyDescent="0.25">
      <c r="A13" s="66">
        <v>3.03</v>
      </c>
      <c r="B13" s="67" t="s">
        <v>29</v>
      </c>
      <c r="C13" s="56" t="s">
        <v>10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11</v>
      </c>
      <c r="G13" s="64"/>
    </row>
    <row r="14" spans="1:8" ht="45" x14ac:dyDescent="0.25">
      <c r="A14" s="66">
        <v>3.04</v>
      </c>
      <c r="B14" s="67" t="s">
        <v>30</v>
      </c>
      <c r="C14" s="56" t="s">
        <v>27</v>
      </c>
      <c r="D14" s="59" t="str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/>
      </c>
      <c r="E14" s="57"/>
      <c r="F14" s="64" t="s">
        <v>31</v>
      </c>
      <c r="G14" s="64" t="s">
        <v>32</v>
      </c>
    </row>
    <row r="15" spans="1:8" ht="60" x14ac:dyDescent="0.25">
      <c r="A15" s="66">
        <v>3.05</v>
      </c>
      <c r="B15" s="67" t="s">
        <v>33</v>
      </c>
      <c r="C15" s="56" t="s">
        <v>20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1</v>
      </c>
      <c r="E15" s="57"/>
      <c r="F15" s="64" t="s">
        <v>34</v>
      </c>
      <c r="G15" s="64" t="s">
        <v>35</v>
      </c>
    </row>
    <row r="16" spans="1:8" x14ac:dyDescent="0.25">
      <c r="A16" s="66">
        <v>4.01</v>
      </c>
      <c r="B16" s="67" t="s">
        <v>36</v>
      </c>
      <c r="C16" s="56" t="s">
        <v>10</v>
      </c>
      <c r="D16" s="59">
        <f>IF(C16="y",VLOOKUP(LUT!C17,LUT!$C$4:$E$52,3),IF(C16="n",VLOOKUP(LUT!C17,LUT!$C$4:$E$52,2)," "))</f>
        <v>0</v>
      </c>
      <c r="E16" s="57"/>
      <c r="F16" s="64" t="s">
        <v>11</v>
      </c>
      <c r="G16" s="64"/>
    </row>
    <row r="17" spans="1:7" x14ac:dyDescent="0.25">
      <c r="A17" s="66">
        <v>4.0199999999999996</v>
      </c>
      <c r="B17" s="67" t="s">
        <v>37</v>
      </c>
      <c r="C17" s="56" t="s">
        <v>27</v>
      </c>
      <c r="D17" s="59" t="str">
        <f>IF(C17="y",VLOOKUP(LUT!C18,LUT!C4:E52,3),IF(C17="n",VLOOKUP(LUT!C18,LUT!C4:E52,2)," "))</f>
        <v xml:space="preserve"> </v>
      </c>
      <c r="E17" s="57"/>
      <c r="F17" s="64" t="s">
        <v>38</v>
      </c>
      <c r="G17" s="64"/>
    </row>
    <row r="18" spans="1:7" x14ac:dyDescent="0.25">
      <c r="A18" s="66">
        <v>4.03</v>
      </c>
      <c r="B18" s="67" t="s">
        <v>39</v>
      </c>
      <c r="C18" s="56" t="s">
        <v>10</v>
      </c>
      <c r="D18" s="59">
        <f>IF(C18="y",VLOOKUP(LUT!C19,LUT!$C$4:$E$52,3),IF(C18="n",VLOOKUP(LUT!C19,LUT!$C$4:$E$52,2)," "))</f>
        <v>0</v>
      </c>
      <c r="E18" s="57"/>
      <c r="F18" s="64" t="s">
        <v>11</v>
      </c>
      <c r="G18" s="64"/>
    </row>
    <row r="19" spans="1:7" ht="165" x14ac:dyDescent="0.25">
      <c r="A19" s="66">
        <v>4.04</v>
      </c>
      <c r="B19" s="67" t="s">
        <v>40</v>
      </c>
      <c r="C19" s="56" t="s">
        <v>10</v>
      </c>
      <c r="D19" s="59">
        <f>IF(C19="y",VLOOKUP(LUT!C20,LUT!$C$4:$E$52,3),IF(C19="n",VLOOKUP(LUT!C20,LUT!$C$4:$E$52,2)," "))</f>
        <v>-1</v>
      </c>
      <c r="E19" s="57"/>
      <c r="F19" s="64" t="s">
        <v>41</v>
      </c>
      <c r="G19" s="64" t="s">
        <v>42</v>
      </c>
    </row>
    <row r="20" spans="1:7" x14ac:dyDescent="0.25">
      <c r="A20" s="66">
        <v>4.05</v>
      </c>
      <c r="B20" s="67" t="s">
        <v>43</v>
      </c>
      <c r="C20" s="56" t="s">
        <v>10</v>
      </c>
      <c r="D20" s="59">
        <f>IF(C20="y",VLOOKUP(LUT!C21,LUT!$C$4:$E$52,3),IF(C20="n",VLOOKUP(LUT!C21,LUT!$C$4:$E$52,2)," "))</f>
        <v>0</v>
      </c>
      <c r="E20" s="57"/>
      <c r="F20" s="64" t="s">
        <v>11</v>
      </c>
      <c r="G20" s="64"/>
    </row>
    <row r="21" spans="1:7" x14ac:dyDescent="0.25">
      <c r="A21" s="66">
        <v>4.0599999999999996</v>
      </c>
      <c r="B21" s="67" t="s">
        <v>44</v>
      </c>
      <c r="C21" s="56" t="s">
        <v>10</v>
      </c>
      <c r="D21" s="59">
        <f>IF(C21="y",VLOOKUP(LUT!C22,LUT!$C$4:$E$52,3),IF(C21="n",VLOOKUP(LUT!C22,LUT!$C$4:$E$52,2)," "))</f>
        <v>0</v>
      </c>
      <c r="E21" s="57"/>
      <c r="F21" s="64" t="s">
        <v>11</v>
      </c>
      <c r="G21" s="64"/>
    </row>
    <row r="22" spans="1:7" ht="105" x14ac:dyDescent="0.25">
      <c r="A22" s="66">
        <v>4.07</v>
      </c>
      <c r="B22" s="67" t="s">
        <v>45</v>
      </c>
      <c r="C22" s="56" t="s">
        <v>20</v>
      </c>
      <c r="D22" s="59">
        <f>IF(C22="y",VLOOKUP(LUT!C23,LUT!$C$4:$E$52,3),IF(C22="n",VLOOKUP(LUT!C23,LUT!$C$4:$E$52,2)," "))</f>
        <v>1</v>
      </c>
      <c r="E22" s="57"/>
      <c r="F22" s="64" t="s">
        <v>46</v>
      </c>
      <c r="G22" s="64" t="s">
        <v>47</v>
      </c>
    </row>
    <row r="23" spans="1:7" ht="60" x14ac:dyDescent="0.25">
      <c r="A23" s="66">
        <v>4.08</v>
      </c>
      <c r="B23" s="67" t="s">
        <v>48</v>
      </c>
      <c r="C23" s="56" t="s">
        <v>27</v>
      </c>
      <c r="D23" s="59" t="str">
        <f>IF(C23="y",VLOOKUP(LUT!C24,LUT!$C$4:$E$52,3),IF(C23="n",VLOOKUP(LUT!C24,LUT!$C$4:$E$52,2)," "))</f>
        <v xml:space="preserve"> </v>
      </c>
      <c r="E23" s="57"/>
      <c r="F23" s="64" t="s">
        <v>49</v>
      </c>
      <c r="G23" s="64" t="s">
        <v>50</v>
      </c>
    </row>
    <row r="24" spans="1:7" ht="45" x14ac:dyDescent="0.25">
      <c r="A24" s="66">
        <v>4.09</v>
      </c>
      <c r="B24" s="67" t="s">
        <v>51</v>
      </c>
      <c r="C24" s="56" t="s">
        <v>27</v>
      </c>
      <c r="D24" s="59" t="str">
        <f>IF(C24="y",VLOOKUP(LUT!C25,LUT!$C$4:$E$52,3),IF(C24="n",VLOOKUP(LUT!C25,LUT!$C$4:$E$52,2)," "))</f>
        <v xml:space="preserve"> </v>
      </c>
      <c r="E24" s="57"/>
      <c r="F24" s="64" t="s">
        <v>52</v>
      </c>
      <c r="G24" s="64" t="s">
        <v>53</v>
      </c>
    </row>
    <row r="25" spans="1:7" ht="60" x14ac:dyDescent="0.25">
      <c r="A25" s="66">
        <v>4.0999999999999996</v>
      </c>
      <c r="B25" s="68" t="s">
        <v>54</v>
      </c>
      <c r="C25" s="56" t="s">
        <v>20</v>
      </c>
      <c r="D25" s="59">
        <f>IF(C25="y",VLOOKUP(LUT!C26,LUT!$C$4:$E$52,3),IF(C25="n",VLOOKUP(LUT!C26,LUT!$C$4:$E$52,2)," "))</f>
        <v>1</v>
      </c>
      <c r="E25" s="57"/>
      <c r="F25" s="64" t="s">
        <v>55</v>
      </c>
      <c r="G25" s="64" t="s">
        <v>56</v>
      </c>
    </row>
    <row r="26" spans="1:7" x14ac:dyDescent="0.25">
      <c r="A26" s="66">
        <v>4.1100000000000003</v>
      </c>
      <c r="B26" s="67" t="s">
        <v>57</v>
      </c>
      <c r="C26" s="56" t="s">
        <v>10</v>
      </c>
      <c r="D26" s="59">
        <f>IF(C26="y",VLOOKUP(LUT!C27,LUT!$C$4:$E$52,3),IF(C26="n",VLOOKUP(LUT!C27,LUT!$C$4:$E$52,2)," "))</f>
        <v>0</v>
      </c>
      <c r="E26" s="57"/>
      <c r="F26" s="64" t="s">
        <v>11</v>
      </c>
      <c r="G26" s="64"/>
    </row>
    <row r="27" spans="1:7" x14ac:dyDescent="0.25">
      <c r="A27" s="66">
        <v>4.12</v>
      </c>
      <c r="B27" s="67" t="s">
        <v>58</v>
      </c>
      <c r="C27" s="56" t="s">
        <v>10</v>
      </c>
      <c r="D27" s="59">
        <f>IF(C27="y",VLOOKUP(LUT!C28,LUT!$C$4:$E$52,3),IF(C27="n",VLOOKUP(LUT!C28,LUT!$C$4:$E$52,2)," "))</f>
        <v>0</v>
      </c>
      <c r="E27" s="57"/>
      <c r="F27" s="64" t="s">
        <v>11</v>
      </c>
      <c r="G27" s="64"/>
    </row>
    <row r="28" spans="1:7" x14ac:dyDescent="0.25">
      <c r="A28" s="66">
        <v>5.01</v>
      </c>
      <c r="B28" s="67" t="s">
        <v>59</v>
      </c>
      <c r="C28" s="56" t="s">
        <v>10</v>
      </c>
      <c r="D28" s="59">
        <f>IF(C28="y",VLOOKUP(LUT!C29,LUT!$C$4:$E$52,3),IF(C28="n",VLOOKUP(LUT!C29,LUT!$C$4:$E$52,2)," "))</f>
        <v>0</v>
      </c>
      <c r="E28" s="57"/>
      <c r="F28" s="64" t="s">
        <v>11</v>
      </c>
      <c r="G28" s="64"/>
    </row>
    <row r="29" spans="1:7" x14ac:dyDescent="0.25">
      <c r="A29" s="66">
        <v>5.0199999999999996</v>
      </c>
      <c r="B29" s="67" t="s">
        <v>60</v>
      </c>
      <c r="C29" s="56" t="s">
        <v>20</v>
      </c>
      <c r="D29" s="59">
        <f>IF(C29="y",VLOOKUP(LUT!C30,LUT!$C$4:$E$52,3),IF(C29="n",VLOOKUP(LUT!C30,LUT!$C$4:$E$52,2)," "))</f>
        <v>1</v>
      </c>
      <c r="E29" s="57"/>
      <c r="F29" s="64" t="s">
        <v>61</v>
      </c>
      <c r="G29" s="64"/>
    </row>
    <row r="30" spans="1:7" x14ac:dyDescent="0.25">
      <c r="A30" s="66">
        <v>5.03</v>
      </c>
      <c r="B30" s="67" t="s">
        <v>62</v>
      </c>
      <c r="C30" s="56" t="s">
        <v>10</v>
      </c>
      <c r="D30" s="59">
        <f>IF(C30="y",VLOOKUP(LUT!C31,LUT!$C$4:$E$52,3),IF(C30="n",VLOOKUP(LUT!C31,LUT!$C$4:$E$52,2)," "))</f>
        <v>0</v>
      </c>
      <c r="E30" s="57"/>
      <c r="F30" s="64" t="s">
        <v>11</v>
      </c>
      <c r="G30" s="64"/>
    </row>
    <row r="31" spans="1:7" x14ac:dyDescent="0.25">
      <c r="A31" s="66">
        <v>5.04</v>
      </c>
      <c r="B31" s="67" t="s">
        <v>63</v>
      </c>
      <c r="C31" s="56" t="s">
        <v>10</v>
      </c>
      <c r="D31" s="59">
        <f>IF(C31="y",VLOOKUP(LUT!C32,LUT!$C$4:$E$52,3),IF(C31="n",VLOOKUP(LUT!C32,LUT!$C$4:$E$52,2)," "))</f>
        <v>0</v>
      </c>
      <c r="E31" s="57"/>
      <c r="F31" s="64" t="s">
        <v>11</v>
      </c>
      <c r="G31" s="64"/>
    </row>
    <row r="32" spans="1:7" ht="30" x14ac:dyDescent="0.25">
      <c r="A32" s="66">
        <v>6.01</v>
      </c>
      <c r="B32" s="67" t="s">
        <v>64</v>
      </c>
      <c r="C32" s="56" t="s">
        <v>10</v>
      </c>
      <c r="D32" s="59">
        <f>IF(C32="y",VLOOKUP(LUT!C33,LUT!$C$4:$E$52,3),IF(C32="n",VLOOKUP(LUT!C33,LUT!$C$4:$E$52,2)," "))</f>
        <v>0</v>
      </c>
      <c r="E32" s="57"/>
      <c r="F32" s="64" t="s">
        <v>11</v>
      </c>
      <c r="G32" s="64"/>
    </row>
    <row r="33" spans="1:7" ht="195" x14ac:dyDescent="0.25">
      <c r="A33" s="66">
        <v>6.02</v>
      </c>
      <c r="B33" s="67" t="s">
        <v>65</v>
      </c>
      <c r="C33" s="56" t="s">
        <v>20</v>
      </c>
      <c r="D33" s="59">
        <f>IF(C33="y",VLOOKUP(LUT!C34,LUT!$C$4:$E$52,3),IF(C33="n",VLOOKUP(LUT!C34,LUT!$C$4:$E$52,2)," "))</f>
        <v>1</v>
      </c>
      <c r="E33" s="57"/>
      <c r="F33" s="64" t="s">
        <v>66</v>
      </c>
      <c r="G33" s="64" t="s">
        <v>67</v>
      </c>
    </row>
    <row r="34" spans="1:7" x14ac:dyDescent="0.25">
      <c r="A34" s="66">
        <v>6.03</v>
      </c>
      <c r="B34" s="67" t="s">
        <v>68</v>
      </c>
      <c r="C34" s="56" t="s">
        <v>27</v>
      </c>
      <c r="D34" s="59" t="str">
        <f>IF(C34="y",VLOOKUP(LUT!C35,LUT!$C$4:$E$52,3),IF(C34="n",VLOOKUP(LUT!C35,LUT!$C$4:$E$52,2)," "))</f>
        <v xml:space="preserve"> </v>
      </c>
      <c r="E34" s="57"/>
      <c r="F34" s="64" t="s">
        <v>69</v>
      </c>
      <c r="G34" s="64"/>
    </row>
    <row r="35" spans="1:7" ht="30" x14ac:dyDescent="0.25">
      <c r="A35" s="66">
        <v>6.04</v>
      </c>
      <c r="B35" s="67" t="s">
        <v>70</v>
      </c>
      <c r="C35" s="56" t="s">
        <v>27</v>
      </c>
      <c r="D35" s="59" t="str">
        <f>IF(C35="y",VLOOKUP(LUT!C36,LUT!$C$4:$E$52,3),IF(C35="n",VLOOKUP(LUT!C36,LUT!$C$4:$E$52,2)," "))</f>
        <v xml:space="preserve"> </v>
      </c>
      <c r="E35" s="57"/>
      <c r="F35" s="64" t="s">
        <v>71</v>
      </c>
      <c r="G35" s="64" t="s">
        <v>72</v>
      </c>
    </row>
    <row r="36" spans="1:7" ht="30" x14ac:dyDescent="0.25">
      <c r="A36" s="66">
        <v>6.05</v>
      </c>
      <c r="B36" s="67" t="s">
        <v>73</v>
      </c>
      <c r="C36" s="56" t="s">
        <v>10</v>
      </c>
      <c r="D36" s="59">
        <f>IF(C36="y",VLOOKUP(LUT!C37,LUT!$C$4:$E$52,3),IF(C36="n",VLOOKUP(LUT!C37,LUT!$C$4:$E$52,2)," "))</f>
        <v>0</v>
      </c>
      <c r="E36" s="57"/>
      <c r="F36" s="64" t="s">
        <v>74</v>
      </c>
      <c r="G36" s="64" t="s">
        <v>72</v>
      </c>
    </row>
    <row r="37" spans="1:7" ht="45" x14ac:dyDescent="0.25">
      <c r="A37" s="66">
        <v>6.06</v>
      </c>
      <c r="B37" s="67" t="s">
        <v>75</v>
      </c>
      <c r="C37" s="56" t="s">
        <v>20</v>
      </c>
      <c r="D37" s="59">
        <f>IF(C37="y",VLOOKUP(LUT!C38,LUT!$C$4:$E$52,3),IF(C37="n",VLOOKUP(LUT!C38,LUT!$C$4:$E$52,2)," "))</f>
        <v>1</v>
      </c>
      <c r="E37" s="57"/>
      <c r="F37" s="64" t="s">
        <v>76</v>
      </c>
      <c r="G37" s="64" t="s">
        <v>77</v>
      </c>
    </row>
    <row r="38" spans="1:7" ht="75" x14ac:dyDescent="0.25">
      <c r="A38" s="66">
        <v>6.07</v>
      </c>
      <c r="B38" s="67" t="s">
        <v>78</v>
      </c>
      <c r="C38" s="84" t="s">
        <v>79</v>
      </c>
      <c r="D38" s="59">
        <f>IF(C38="1 or fewer",1,IF(C38="2 or 3",0,IF(C38&gt;="4 or more",-1," ")))</f>
        <v>1</v>
      </c>
      <c r="E38" s="57"/>
      <c r="F38" s="64" t="s">
        <v>80</v>
      </c>
      <c r="G38" s="64" t="s">
        <v>81</v>
      </c>
    </row>
    <row r="39" spans="1:7" ht="75" x14ac:dyDescent="0.25">
      <c r="A39" s="66">
        <v>7.01</v>
      </c>
      <c r="B39" s="67" t="s">
        <v>82</v>
      </c>
      <c r="C39" s="56" t="s">
        <v>20</v>
      </c>
      <c r="D39" s="59">
        <f>IF(C39="y",VLOOKUP(LUT!C40,LUT!$C$4:$E$52,3),IF(C39="n",VLOOKUP(LUT!C40,LUT!$C$4:$E$52,2)," "))</f>
        <v>1</v>
      </c>
      <c r="E39" s="57"/>
      <c r="F39" s="101" t="s">
        <v>83</v>
      </c>
      <c r="G39" s="56" t="s">
        <v>84</v>
      </c>
    </row>
    <row r="40" spans="1:7" ht="165" x14ac:dyDescent="0.25">
      <c r="A40" s="66">
        <v>7.02</v>
      </c>
      <c r="B40" s="67" t="s">
        <v>85</v>
      </c>
      <c r="C40" s="56" t="s">
        <v>27</v>
      </c>
      <c r="D40" s="59" t="str">
        <f>IF(C40="y",VLOOKUP(LUT!C41,LUT!$C$4:$E$52,3),IF(C40="n",VLOOKUP(LUT!C41,LUT!$C$4:$E$52,2)," "))</f>
        <v xml:space="preserve"> </v>
      </c>
      <c r="E40" s="57"/>
      <c r="F40" s="64" t="s">
        <v>86</v>
      </c>
      <c r="G40" s="64" t="s">
        <v>42</v>
      </c>
    </row>
    <row r="41" spans="1:7" ht="75" x14ac:dyDescent="0.25">
      <c r="A41" s="66">
        <v>7.03</v>
      </c>
      <c r="B41" s="67" t="s">
        <v>87</v>
      </c>
      <c r="C41" s="56" t="s">
        <v>20</v>
      </c>
      <c r="D41" s="59">
        <f>IF(C41="y",VLOOKUP(LUT!C42,LUT!$C$4:$E$52,3),IF(C41="n",VLOOKUP(LUT!C42,LUT!$C$4:$E$52,2)," "))</f>
        <v>1</v>
      </c>
      <c r="E41" s="57"/>
      <c r="F41" s="64" t="s">
        <v>88</v>
      </c>
      <c r="G41" s="56" t="s">
        <v>84</v>
      </c>
    </row>
    <row r="42" spans="1:7" ht="60" x14ac:dyDescent="0.25">
      <c r="A42" s="66">
        <v>7.04</v>
      </c>
      <c r="B42" s="67" t="s">
        <v>89</v>
      </c>
      <c r="C42" s="56" t="s">
        <v>20</v>
      </c>
      <c r="D42" s="59">
        <f>IF(C42="y",VLOOKUP(LUT!C43,LUT!$C$4:$E$52,3),IF(C42="n",VLOOKUP(LUT!C43,LUT!$C$4:$E$52,2)," "))</f>
        <v>1</v>
      </c>
      <c r="E42" s="57"/>
      <c r="F42" s="64" t="s">
        <v>90</v>
      </c>
      <c r="G42" s="64" t="s">
        <v>91</v>
      </c>
    </row>
    <row r="43" spans="1:7" x14ac:dyDescent="0.25">
      <c r="A43" s="66">
        <v>7.05</v>
      </c>
      <c r="B43" s="67" t="s">
        <v>92</v>
      </c>
      <c r="C43" s="56" t="s">
        <v>27</v>
      </c>
      <c r="D43" s="59" t="str">
        <f>IF(C43="y",VLOOKUP(LUT!C44,LUT!$C$4:$E$52,3),IF(C43="n",VLOOKUP(LUT!C44,LUT!$C$4:$E$52,2)," "))</f>
        <v xml:space="preserve"> </v>
      </c>
      <c r="E43" s="57"/>
      <c r="F43" s="64" t="s">
        <v>93</v>
      </c>
      <c r="G43" s="64"/>
    </row>
    <row r="44" spans="1:7" x14ac:dyDescent="0.25">
      <c r="A44" s="66">
        <v>7.06</v>
      </c>
      <c r="B44" s="67" t="s">
        <v>94</v>
      </c>
      <c r="C44" s="56" t="s">
        <v>27</v>
      </c>
      <c r="D44" s="59" t="str">
        <f>IF(C44="y",VLOOKUP(LUT!C45,LUT!$C$4:$E$52,3),IF(C44="n",VLOOKUP(LUT!C45,LUT!$C$4:$E$52,2)," "))</f>
        <v xml:space="preserve"> </v>
      </c>
      <c r="E44" s="57"/>
      <c r="F44" s="64" t="s">
        <v>69</v>
      </c>
      <c r="G44" s="64"/>
    </row>
    <row r="45" spans="1:7" ht="75" x14ac:dyDescent="0.25">
      <c r="A45" s="66">
        <v>7.07</v>
      </c>
      <c r="B45" s="67" t="s">
        <v>95</v>
      </c>
      <c r="C45" s="56" t="s">
        <v>27</v>
      </c>
      <c r="D45" s="59" t="str">
        <f>IF(C45="y",VLOOKUP(LUT!C46,LUT!$C$4:$E$52,3),IF(C45="n",VLOOKUP(LUT!C46,LUT!$C$4:$E$52,2)," "))</f>
        <v xml:space="preserve"> </v>
      </c>
      <c r="E45" s="57"/>
      <c r="F45" s="64" t="s">
        <v>96</v>
      </c>
      <c r="G45" s="56" t="s">
        <v>84</v>
      </c>
    </row>
    <row r="46" spans="1:7" ht="30" x14ac:dyDescent="0.25">
      <c r="A46" s="66">
        <v>7.08</v>
      </c>
      <c r="B46" s="67" t="s">
        <v>97</v>
      </c>
      <c r="C46" s="56" t="s">
        <v>27</v>
      </c>
      <c r="D46" s="59" t="str">
        <f>IF(C46="y",VLOOKUP(LUT!C47,LUT!$C$4:$E$52,3),IF(C46="n",VLOOKUP(LUT!C47,LUT!$C$4:$E$52,2)," "))</f>
        <v xml:space="preserve"> </v>
      </c>
      <c r="E46" s="57"/>
      <c r="F46" s="64" t="s">
        <v>69</v>
      </c>
      <c r="G46" s="64"/>
    </row>
    <row r="47" spans="1:7" ht="30" x14ac:dyDescent="0.25">
      <c r="A47" s="66">
        <v>8.01</v>
      </c>
      <c r="B47" s="67" t="s">
        <v>98</v>
      </c>
      <c r="C47" s="56" t="s">
        <v>27</v>
      </c>
      <c r="D47" s="59" t="str">
        <f>IF(C47="y",VLOOKUP(LUT!C48,LUT!$C$4:$E$52,3),IF(C47="n",VLOOKUP(LUT!C48,LUT!$C$4:$E$52,2)," "))</f>
        <v xml:space="preserve"> </v>
      </c>
      <c r="E47" s="57"/>
      <c r="F47" s="64" t="s">
        <v>163</v>
      </c>
      <c r="G47" s="64"/>
    </row>
    <row r="48" spans="1:7" ht="30" x14ac:dyDescent="0.25">
      <c r="A48" s="66">
        <v>8.02</v>
      </c>
      <c r="B48" s="67" t="s">
        <v>99</v>
      </c>
      <c r="C48" s="56" t="s">
        <v>27</v>
      </c>
      <c r="D48" s="59" t="str">
        <f>IF(C48="y",VLOOKUP(LUT!C49,LUT!$C$4:$E$52,3),IF(C48="n",VLOOKUP(LUT!C49,LUT!$C$4:$E$52,2)," "))</f>
        <v xml:space="preserve"> </v>
      </c>
      <c r="E48" s="57"/>
      <c r="F48" s="64" t="s">
        <v>69</v>
      </c>
      <c r="G48" s="64"/>
    </row>
    <row r="49" spans="1:7" ht="75" x14ac:dyDescent="0.25">
      <c r="A49" s="66">
        <v>8.0299999999999994</v>
      </c>
      <c r="B49" s="67" t="s">
        <v>100</v>
      </c>
      <c r="C49" s="56" t="s">
        <v>20</v>
      </c>
      <c r="D49" s="59">
        <f>IF(C49="y",VLOOKUP(LUT!C50,LUT!$C$4:$E$52,3),IF(C49="n",VLOOKUP(LUT!C50,LUT!$C$4:$E$52,2)," "))</f>
        <v>-1</v>
      </c>
      <c r="E49" s="57"/>
      <c r="F49" s="64" t="s">
        <v>101</v>
      </c>
      <c r="G49" s="64" t="s">
        <v>102</v>
      </c>
    </row>
    <row r="50" spans="1:7" ht="90" x14ac:dyDescent="0.25">
      <c r="A50" s="66">
        <v>8.0399999999999991</v>
      </c>
      <c r="B50" s="67" t="s">
        <v>103</v>
      </c>
      <c r="C50" s="56" t="s">
        <v>27</v>
      </c>
      <c r="D50" s="59" t="str">
        <f>IF(C50="y",VLOOKUP(LUT!C51,LUT!$C$4:$E$52,3),IF(C50="n",VLOOKUP(LUT!C51,LUT!$C$4:$E$52,2)," "))</f>
        <v xml:space="preserve"> </v>
      </c>
      <c r="E50" s="57"/>
      <c r="F50" s="64" t="s">
        <v>104</v>
      </c>
      <c r="G50" s="64" t="s">
        <v>105</v>
      </c>
    </row>
    <row r="51" spans="1:7" x14ac:dyDescent="0.25">
      <c r="A51" s="66">
        <v>8.0500000000000007</v>
      </c>
      <c r="B51" s="67" t="s">
        <v>106</v>
      </c>
      <c r="C51" s="56" t="s">
        <v>27</v>
      </c>
      <c r="D51" s="59" t="str">
        <f>IF(C51="y",VLOOKUP(LUT!C52,LUT!$C$4:$E$52,3),IF(C51="n",VLOOKUP(LUT!C52,LUT!$C$4:$E$52,2)," "))</f>
        <v xml:space="preserve"> </v>
      </c>
      <c r="E51" s="57"/>
      <c r="F51" s="64" t="s">
        <v>69</v>
      </c>
      <c r="G51" s="64"/>
    </row>
    <row r="52" spans="1:7" ht="15.75" thickBot="1" x14ac:dyDescent="0.3">
      <c r="A52" s="87"/>
      <c r="B52" s="86"/>
      <c r="C52" s="56"/>
      <c r="D52" s="56"/>
      <c r="E52" s="57"/>
      <c r="F52" s="56"/>
      <c r="G52" s="56"/>
    </row>
    <row r="53" spans="1:7" ht="29.25" customHeight="1" thickTop="1" x14ac:dyDescent="0.25">
      <c r="A53" s="56"/>
      <c r="B53" s="56"/>
      <c r="C53" s="69" t="s">
        <v>107</v>
      </c>
      <c r="D53" s="61">
        <f>SUM(D3:D51)</f>
        <v>9</v>
      </c>
      <c r="E53" s="62"/>
      <c r="F53" s="56"/>
      <c r="G53" s="56"/>
    </row>
    <row r="54" spans="1:7" ht="33" customHeight="1" thickBot="1" x14ac:dyDescent="0.3">
      <c r="A54" s="56"/>
      <c r="B54" s="56"/>
      <c r="C54" s="70" t="s">
        <v>108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6.5" thickTop="1" thickBot="1" x14ac:dyDescent="0.3">
      <c r="A55" s="56"/>
      <c r="B55" s="56"/>
      <c r="C55" s="56"/>
      <c r="D55" s="56"/>
      <c r="E55" s="57"/>
      <c r="F55" s="56"/>
      <c r="G55" s="56"/>
    </row>
    <row r="56" spans="1:7" ht="46.5" thickTop="1" thickBot="1" x14ac:dyDescent="0.3">
      <c r="A56" s="56"/>
      <c r="B56" s="22" t="s">
        <v>109</v>
      </c>
      <c r="C56" s="23" t="s">
        <v>110</v>
      </c>
      <c r="D56" s="19" t="s">
        <v>111</v>
      </c>
      <c r="E56" s="62"/>
      <c r="F56" s="63"/>
      <c r="G56" s="56"/>
    </row>
    <row r="57" spans="1:7" ht="15.75" thickTop="1" x14ac:dyDescent="0.25">
      <c r="A57" s="56"/>
      <c r="B57" s="28" t="s">
        <v>112</v>
      </c>
      <c r="C57" s="24">
        <f>COUNTIF(C3:C15, "y")+COUNTIF(C3:C15, "n")+COUNTIF(C6:C7, "1")+COUNTIF(C6:C7, "2")+COUNTIF(C6:C7, "3")</f>
        <v>9</v>
      </c>
      <c r="D57" s="20" t="str">
        <f>IF(C57&gt;=2,"yes","no")</f>
        <v>yes</v>
      </c>
      <c r="E57" s="62"/>
      <c r="F57" s="56"/>
      <c r="G57" s="56"/>
    </row>
    <row r="58" spans="1:7" x14ac:dyDescent="0.25">
      <c r="A58" s="56"/>
      <c r="B58" s="29" t="s">
        <v>113</v>
      </c>
      <c r="C58" s="24">
        <f>COUNTIF(C16:C27,"y")+COUNTIF(C16:C27,"n")</f>
        <v>9</v>
      </c>
      <c r="D58" s="20" t="str">
        <f>IF(C58&gt;=2,"yes","no")</f>
        <v>yes</v>
      </c>
      <c r="E58" s="62"/>
      <c r="F58" s="56"/>
      <c r="G58" s="56"/>
    </row>
    <row r="59" spans="1:7" x14ac:dyDescent="0.25">
      <c r="A59" s="56"/>
      <c r="B59" s="28" t="s">
        <v>114</v>
      </c>
      <c r="C59" s="24">
        <f>COUNTIF(C28:C51,"y")+COUNTIF(C28:C51, "n")+COUNT(C28:C51)</f>
        <v>12</v>
      </c>
      <c r="D59" s="20" t="str">
        <f>IF(C59&gt;=6,"yes","no")</f>
        <v>yes</v>
      </c>
      <c r="E59" s="62"/>
      <c r="F59" s="56"/>
      <c r="G59" s="56"/>
    </row>
    <row r="60" spans="1:7" ht="15.75" thickBot="1" x14ac:dyDescent="0.3">
      <c r="A60" s="56"/>
      <c r="B60" s="25" t="s">
        <v>115</v>
      </c>
      <c r="C60" s="26">
        <f>SUM(C57:C59)</f>
        <v>30</v>
      </c>
      <c r="D60" s="21" t="str">
        <f>IF(D57="no","no",IF(D58="no","no",IF(D59="no","no","yes")))</f>
        <v>yes</v>
      </c>
      <c r="E60" s="62"/>
      <c r="F60" s="56"/>
      <c r="G60" s="56"/>
    </row>
    <row r="61" spans="1:7" ht="15.75" thickTop="1" x14ac:dyDescent="0.25">
      <c r="A61" s="56"/>
      <c r="B61" s="56"/>
      <c r="C61" s="56"/>
      <c r="D61" s="56"/>
      <c r="E61" s="57"/>
      <c r="F61" s="56"/>
      <c r="G61" s="56"/>
    </row>
    <row r="62" spans="1:7" x14ac:dyDescent="0.25">
      <c r="A62" s="56"/>
      <c r="B62" s="56"/>
      <c r="C62" s="56"/>
      <c r="D62" s="56"/>
      <c r="E62" s="57"/>
      <c r="F62" s="56"/>
      <c r="G62" s="56"/>
    </row>
    <row r="63" spans="1:7" ht="15.75" thickBot="1" x14ac:dyDescent="0.3">
      <c r="A63" s="56"/>
      <c r="B63" s="108" t="s">
        <v>116</v>
      </c>
      <c r="C63" s="108"/>
      <c r="D63" s="108"/>
      <c r="E63" s="62"/>
      <c r="F63" s="56"/>
      <c r="G63" s="56"/>
    </row>
    <row r="64" spans="1:7" ht="15.75" thickBot="1" x14ac:dyDescent="0.3">
      <c r="A64" s="56"/>
      <c r="B64" s="109" t="s">
        <v>117</v>
      </c>
      <c r="C64" s="110"/>
      <c r="D64" s="111"/>
      <c r="E64" s="62"/>
      <c r="F64" s="56"/>
      <c r="G64" s="56"/>
    </row>
    <row r="65" spans="1:7" x14ac:dyDescent="0.25">
      <c r="A65" s="56">
        <v>9.01</v>
      </c>
      <c r="B65" s="71" t="s">
        <v>118</v>
      </c>
      <c r="C65" s="112"/>
      <c r="D65" s="113"/>
      <c r="E65" s="62"/>
      <c r="F65" s="56"/>
      <c r="G65" s="56"/>
    </row>
    <row r="66" spans="1:7" x14ac:dyDescent="0.25">
      <c r="A66" s="56">
        <v>9.02</v>
      </c>
      <c r="B66" s="71" t="s">
        <v>119</v>
      </c>
      <c r="C66" s="114"/>
      <c r="D66" s="115"/>
      <c r="E66" s="62"/>
      <c r="F66" s="56"/>
      <c r="G66" s="56"/>
    </row>
    <row r="67" spans="1:7" x14ac:dyDescent="0.25">
      <c r="A67" s="56">
        <v>9.0299999999999994</v>
      </c>
      <c r="B67" s="71" t="s">
        <v>120</v>
      </c>
      <c r="C67" s="106"/>
      <c r="D67" s="107"/>
      <c r="E67" s="62"/>
      <c r="F67" s="56"/>
      <c r="G67" s="56"/>
    </row>
    <row r="68" spans="1:7" x14ac:dyDescent="0.25">
      <c r="A68" s="56">
        <v>9.0399999999999991</v>
      </c>
      <c r="B68" s="71" t="s">
        <v>121</v>
      </c>
      <c r="C68" s="106"/>
      <c r="D68" s="107"/>
      <c r="E68" s="62"/>
      <c r="F68" s="56"/>
      <c r="G68" s="56"/>
    </row>
    <row r="69" spans="1:7" x14ac:dyDescent="0.25">
      <c r="A69" s="56">
        <v>9.0500000000000007</v>
      </c>
      <c r="B69" s="71" t="s">
        <v>122</v>
      </c>
      <c r="C69" s="106"/>
      <c r="D69" s="107"/>
      <c r="E69" s="62"/>
      <c r="F69" s="56"/>
      <c r="G69" s="56"/>
    </row>
    <row r="70" spans="1:7" x14ac:dyDescent="0.25">
      <c r="A70" s="56">
        <v>9.06</v>
      </c>
      <c r="B70" s="71" t="s">
        <v>123</v>
      </c>
      <c r="C70" s="106"/>
      <c r="D70" s="107"/>
      <c r="E70" s="62"/>
      <c r="F70" s="56"/>
      <c r="G70" s="56"/>
    </row>
    <row r="71" spans="1:7" x14ac:dyDescent="0.25">
      <c r="A71" s="56">
        <v>9.07</v>
      </c>
      <c r="B71" s="71" t="s">
        <v>124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 x14ac:dyDescent="0.25">
      <c r="A72" s="56">
        <v>9.08</v>
      </c>
      <c r="B72" s="71" t="s">
        <v>125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75" thickBot="1" x14ac:dyDescent="0.3">
      <c r="A73" s="56">
        <v>9.09</v>
      </c>
      <c r="B73" s="91" t="s">
        <v>126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75" thickBot="1" x14ac:dyDescent="0.3">
      <c r="A74" s="56"/>
      <c r="B74" s="72" t="s">
        <v>127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 x14ac:dyDescent="0.25">
      <c r="A75" s="56"/>
      <c r="B75" s="64"/>
      <c r="C75" s="64"/>
      <c r="D75" s="56"/>
      <c r="E75" s="57"/>
      <c r="F75" s="56"/>
      <c r="G75" s="56"/>
    </row>
    <row r="76" spans="1:7" x14ac:dyDescent="0.25">
      <c r="A76" s="56"/>
      <c r="B76" s="64"/>
      <c r="C76" s="64"/>
      <c r="D76" s="56"/>
      <c r="E76" s="57"/>
      <c r="F76" s="56"/>
      <c r="G76" s="56"/>
    </row>
    <row r="77" spans="1:7" x14ac:dyDescent="0.25">
      <c r="A77" s="56"/>
      <c r="B77" s="64"/>
      <c r="C77" s="64"/>
      <c r="D77" s="56"/>
      <c r="E77" s="57"/>
      <c r="F77" s="56"/>
      <c r="G77" s="56"/>
    </row>
    <row r="78" spans="1:7" x14ac:dyDescent="0.25">
      <c r="A78" s="56"/>
      <c r="B78" s="64"/>
      <c r="C78" s="64"/>
      <c r="D78" s="56"/>
      <c r="E78" s="57"/>
      <c r="F78" s="56"/>
      <c r="G78" s="56"/>
    </row>
    <row r="79" spans="1:7" x14ac:dyDescent="0.25">
      <c r="A79" s="56"/>
      <c r="B79" s="64"/>
      <c r="C79" s="64"/>
      <c r="D79" s="56"/>
      <c r="E79" s="57"/>
      <c r="F79" s="56"/>
      <c r="G79" s="56"/>
    </row>
    <row r="80" spans="1:7" x14ac:dyDescent="0.25">
      <c r="A80" s="56"/>
      <c r="B80" s="64"/>
      <c r="C80" s="64"/>
      <c r="D80" s="56"/>
      <c r="E80" s="57"/>
      <c r="F80" s="56"/>
      <c r="G80" s="56"/>
    </row>
    <row r="81" spans="1:7" x14ac:dyDescent="0.25">
      <c r="A81" s="56"/>
      <c r="B81" s="64"/>
      <c r="C81" s="64"/>
      <c r="D81" s="56"/>
      <c r="E81" s="57"/>
      <c r="F81" s="56"/>
      <c r="G81" s="56"/>
    </row>
    <row r="82" spans="1:7" x14ac:dyDescent="0.25">
      <c r="A82" s="56"/>
      <c r="B82" s="64"/>
      <c r="C82" s="64"/>
      <c r="D82" s="56"/>
      <c r="E82" s="57"/>
      <c r="F82" s="56"/>
      <c r="G82" s="56"/>
    </row>
    <row r="83" spans="1:7" x14ac:dyDescent="0.25">
      <c r="A83" s="56"/>
      <c r="B83" s="64"/>
      <c r="C83" s="64"/>
      <c r="D83" s="56"/>
      <c r="E83" s="57"/>
      <c r="F83" s="56"/>
      <c r="G83" s="56"/>
    </row>
    <row r="84" spans="1:7" x14ac:dyDescent="0.25">
      <c r="A84" s="56"/>
      <c r="B84" s="64"/>
      <c r="C84" s="64"/>
      <c r="D84" s="56"/>
      <c r="E84" s="57"/>
      <c r="F84" s="56"/>
      <c r="G84" s="56"/>
    </row>
    <row r="85" spans="1:7" x14ac:dyDescent="0.25">
      <c r="A85" s="56"/>
      <c r="B85" s="64"/>
      <c r="C85" s="64"/>
      <c r="D85" s="56"/>
      <c r="E85" s="57"/>
      <c r="F85" s="56"/>
      <c r="G85" s="56"/>
    </row>
    <row r="86" spans="1:7" x14ac:dyDescent="0.25">
      <c r="A86" s="56"/>
      <c r="B86" s="56"/>
      <c r="C86" s="56"/>
      <c r="D86" s="56"/>
      <c r="E86" s="57"/>
      <c r="F86" s="56"/>
      <c r="G86" s="56"/>
    </row>
    <row r="107" spans="6:6" x14ac:dyDescent="0.25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 x14ac:dyDescent="0.25"/>
  <cols>
    <col min="1" max="1" width="6.85546875" customWidth="1"/>
    <col min="8" max="8" width="18.28515625" customWidth="1"/>
  </cols>
  <sheetData>
    <row r="1" spans="2:18" ht="15.75" thickBot="1" x14ac:dyDescent="0.3"/>
    <row r="2" spans="2:18" ht="15.75" thickBot="1" x14ac:dyDescent="0.3">
      <c r="B2" t="s">
        <v>128</v>
      </c>
      <c r="H2" s="116" t="s">
        <v>129</v>
      </c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18" x14ac:dyDescent="0.25">
      <c r="B3" s="1" t="s">
        <v>109</v>
      </c>
      <c r="C3" s="2" t="s">
        <v>3</v>
      </c>
      <c r="D3" s="2" t="s">
        <v>130</v>
      </c>
      <c r="E3" s="3" t="s">
        <v>131</v>
      </c>
      <c r="H3" s="138" t="s">
        <v>132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2:18" x14ac:dyDescent="0.25">
      <c r="B4" s="4" t="s">
        <v>133</v>
      </c>
      <c r="C4">
        <v>1.01</v>
      </c>
      <c r="D4">
        <v>0</v>
      </c>
      <c r="E4" s="5">
        <v>-3</v>
      </c>
      <c r="H4" s="141" t="s">
        <v>134</v>
      </c>
      <c r="I4" s="142"/>
      <c r="J4" s="142"/>
      <c r="K4" s="142"/>
      <c r="L4" s="142"/>
      <c r="M4" s="142"/>
      <c r="N4" s="142"/>
      <c r="O4" s="142"/>
      <c r="P4" s="142"/>
      <c r="Q4" s="142"/>
      <c r="R4" s="16" t="s">
        <v>135</v>
      </c>
    </row>
    <row r="5" spans="2:18" x14ac:dyDescent="0.25">
      <c r="B5" s="4" t="s">
        <v>114</v>
      </c>
      <c r="C5">
        <v>1.02</v>
      </c>
      <c r="D5">
        <v>-1</v>
      </c>
      <c r="E5" s="5">
        <v>1</v>
      </c>
      <c r="H5" s="141" t="s">
        <v>136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 x14ac:dyDescent="0.25">
      <c r="B6" s="4" t="s">
        <v>114</v>
      </c>
      <c r="C6">
        <v>1.03</v>
      </c>
      <c r="D6">
        <v>-1</v>
      </c>
      <c r="E6" s="5">
        <v>1</v>
      </c>
      <c r="H6" s="141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 x14ac:dyDescent="0.25">
      <c r="B7" s="4"/>
      <c r="C7">
        <v>2.0099999999999998</v>
      </c>
      <c r="D7" s="126" t="s">
        <v>137</v>
      </c>
      <c r="E7" s="127"/>
      <c r="H7" s="121" t="s">
        <v>138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 x14ac:dyDescent="0.25">
      <c r="B8" s="4"/>
      <c r="C8">
        <v>2.02</v>
      </c>
      <c r="D8" s="128"/>
      <c r="E8" s="129"/>
      <c r="H8" s="121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 x14ac:dyDescent="0.25">
      <c r="B9" s="4" t="s">
        <v>114</v>
      </c>
      <c r="C9">
        <v>2.0299999999999998</v>
      </c>
      <c r="D9">
        <v>0</v>
      </c>
      <c r="E9" s="5">
        <v>1</v>
      </c>
      <c r="H9" s="121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 x14ac:dyDescent="0.25">
      <c r="B10" s="4" t="s">
        <v>114</v>
      </c>
      <c r="C10">
        <v>2.04</v>
      </c>
      <c r="D10">
        <v>0</v>
      </c>
      <c r="E10" s="5">
        <v>1</v>
      </c>
      <c r="H10" s="121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 x14ac:dyDescent="0.25">
      <c r="B11" s="4"/>
      <c r="C11">
        <v>2.0499999999999998</v>
      </c>
      <c r="E11" s="5"/>
      <c r="H11" s="121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 x14ac:dyDescent="0.25">
      <c r="B12" s="4" t="s">
        <v>114</v>
      </c>
      <c r="C12">
        <v>3.01</v>
      </c>
      <c r="D12" s="130" t="s">
        <v>139</v>
      </c>
      <c r="E12" s="131"/>
      <c r="H12" s="119" t="s">
        <v>140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3"/>
    </row>
    <row r="13" spans="2:18" x14ac:dyDescent="0.25">
      <c r="B13" s="4" t="s">
        <v>141</v>
      </c>
      <c r="C13">
        <v>3.02</v>
      </c>
      <c r="D13" s="132"/>
      <c r="E13" s="133"/>
      <c r="H13" s="4" t="s">
        <v>142</v>
      </c>
      <c r="I13" s="10">
        <v>2.0499999999999998</v>
      </c>
      <c r="J13" s="10" t="s">
        <v>27</v>
      </c>
      <c r="K13" s="10" t="s">
        <v>143</v>
      </c>
      <c r="L13" s="10" t="s">
        <v>144</v>
      </c>
      <c r="M13" s="120"/>
      <c r="N13" s="120"/>
      <c r="O13" s="120"/>
      <c r="P13" s="120"/>
      <c r="Q13" s="120"/>
      <c r="R13" s="123"/>
    </row>
    <row r="14" spans="2:18" x14ac:dyDescent="0.25">
      <c r="B14" s="4" t="s">
        <v>112</v>
      </c>
      <c r="C14">
        <v>3.03</v>
      </c>
      <c r="D14" s="132"/>
      <c r="E14" s="133"/>
      <c r="H14" s="121" t="s">
        <v>138</v>
      </c>
      <c r="I14" s="10">
        <v>3.01</v>
      </c>
      <c r="J14" s="10">
        <v>-1</v>
      </c>
      <c r="K14" s="10">
        <v>0</v>
      </c>
      <c r="L14" s="10">
        <v>-2</v>
      </c>
      <c r="M14" s="120"/>
      <c r="N14" s="120"/>
      <c r="O14" s="120"/>
      <c r="P14" s="120"/>
      <c r="Q14" s="120"/>
      <c r="R14" s="123"/>
    </row>
    <row r="15" spans="2:18" ht="15.75" thickBot="1" x14ac:dyDescent="0.3">
      <c r="B15" s="4" t="s">
        <v>141</v>
      </c>
      <c r="C15">
        <v>3.04</v>
      </c>
      <c r="D15" s="132"/>
      <c r="E15" s="133"/>
      <c r="H15" s="122"/>
      <c r="I15" s="13" t="s">
        <v>145</v>
      </c>
      <c r="J15" s="13">
        <v>0</v>
      </c>
      <c r="K15" s="13">
        <v>0</v>
      </c>
      <c r="L15" s="13">
        <v>0</v>
      </c>
      <c r="M15" s="124"/>
      <c r="N15" s="124"/>
      <c r="O15" s="124"/>
      <c r="P15" s="124"/>
      <c r="Q15" s="124"/>
      <c r="R15" s="125"/>
    </row>
    <row r="16" spans="2:18" x14ac:dyDescent="0.25">
      <c r="B16" s="4" t="s">
        <v>114</v>
      </c>
      <c r="C16">
        <v>3.05</v>
      </c>
      <c r="D16" s="134"/>
      <c r="E16" s="135"/>
    </row>
    <row r="17" spans="2:11" x14ac:dyDescent="0.25">
      <c r="B17" s="4" t="s">
        <v>146</v>
      </c>
      <c r="C17">
        <v>4.01</v>
      </c>
      <c r="D17">
        <v>0</v>
      </c>
      <c r="E17" s="5">
        <v>1</v>
      </c>
    </row>
    <row r="18" spans="2:11" ht="15.75" thickBot="1" x14ac:dyDescent="0.3">
      <c r="B18" s="4" t="s">
        <v>114</v>
      </c>
      <c r="C18">
        <v>4.0199999999999996</v>
      </c>
      <c r="D18">
        <v>0</v>
      </c>
      <c r="E18" s="5">
        <v>1</v>
      </c>
    </row>
    <row r="19" spans="2:11" x14ac:dyDescent="0.25">
      <c r="B19" s="4" t="s">
        <v>114</v>
      </c>
      <c r="C19">
        <v>4.03</v>
      </c>
      <c r="D19">
        <v>0</v>
      </c>
      <c r="E19" s="5">
        <v>1</v>
      </c>
      <c r="H19" s="116" t="s">
        <v>147</v>
      </c>
      <c r="I19" s="117"/>
      <c r="J19" s="117"/>
      <c r="K19" s="118"/>
    </row>
    <row r="20" spans="2:11" x14ac:dyDescent="0.25">
      <c r="B20" s="4" t="s">
        <v>112</v>
      </c>
      <c r="C20">
        <v>4.04</v>
      </c>
      <c r="D20">
        <v>-1</v>
      </c>
      <c r="E20" s="5">
        <v>1</v>
      </c>
      <c r="H20" s="4" t="s">
        <v>148</v>
      </c>
      <c r="I20" s="12">
        <v>1</v>
      </c>
      <c r="J20" s="12">
        <v>2</v>
      </c>
      <c r="K20" s="9">
        <v>4</v>
      </c>
    </row>
    <row r="21" spans="2:11" ht="15.75" thickBot="1" x14ac:dyDescent="0.3">
      <c r="B21" s="4" t="s">
        <v>114</v>
      </c>
      <c r="C21">
        <v>4.05</v>
      </c>
      <c r="D21">
        <v>0</v>
      </c>
      <c r="E21" s="5">
        <v>1</v>
      </c>
      <c r="H21" s="6" t="s">
        <v>5</v>
      </c>
      <c r="I21" s="14">
        <v>1</v>
      </c>
      <c r="J21" s="14">
        <v>0</v>
      </c>
      <c r="K21" s="15">
        <v>-1</v>
      </c>
    </row>
    <row r="22" spans="2:11" x14ac:dyDescent="0.25">
      <c r="B22" s="4" t="s">
        <v>114</v>
      </c>
      <c r="C22">
        <v>4.0599999999999996</v>
      </c>
      <c r="D22">
        <v>0</v>
      </c>
      <c r="E22" s="5">
        <v>1</v>
      </c>
    </row>
    <row r="23" spans="2:11" x14ac:dyDescent="0.25">
      <c r="B23" s="4" t="s">
        <v>114</v>
      </c>
      <c r="C23">
        <v>4.07</v>
      </c>
      <c r="D23">
        <v>0</v>
      </c>
      <c r="E23" s="5">
        <v>1</v>
      </c>
    </row>
    <row r="24" spans="2:11" ht="15.75" thickBot="1" x14ac:dyDescent="0.3">
      <c r="B24" s="4" t="s">
        <v>141</v>
      </c>
      <c r="C24">
        <v>4.08</v>
      </c>
      <c r="D24">
        <v>0</v>
      </c>
      <c r="E24" s="5">
        <v>1</v>
      </c>
    </row>
    <row r="25" spans="2:11" x14ac:dyDescent="0.25">
      <c r="B25" s="4" t="s">
        <v>141</v>
      </c>
      <c r="C25">
        <v>4.09</v>
      </c>
      <c r="D25">
        <v>0</v>
      </c>
      <c r="E25" s="5">
        <v>1</v>
      </c>
      <c r="H25" s="143" t="s">
        <v>149</v>
      </c>
      <c r="I25" s="144"/>
      <c r="J25" s="144"/>
      <c r="K25" s="145"/>
    </row>
    <row r="26" spans="2:11" x14ac:dyDescent="0.25">
      <c r="B26" s="4" t="s">
        <v>141</v>
      </c>
      <c r="C26">
        <v>4.0999999999999996</v>
      </c>
      <c r="D26">
        <v>0</v>
      </c>
      <c r="E26" s="5">
        <v>1</v>
      </c>
      <c r="H26" s="95" t="s">
        <v>150</v>
      </c>
      <c r="I26" s="146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46"/>
      <c r="K26" s="147"/>
    </row>
    <row r="27" spans="2:11" ht="15.75" thickBot="1" x14ac:dyDescent="0.3">
      <c r="B27" s="4" t="s">
        <v>141</v>
      </c>
      <c r="C27">
        <v>4.1100000000000003</v>
      </c>
      <c r="D27">
        <v>0</v>
      </c>
      <c r="E27" s="5">
        <v>1</v>
      </c>
      <c r="H27" s="96" t="s">
        <v>151</v>
      </c>
      <c r="I27" s="148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48"/>
      <c r="K27" s="149"/>
    </row>
    <row r="28" spans="2:11" x14ac:dyDescent="0.25">
      <c r="B28" s="4" t="s">
        <v>114</v>
      </c>
      <c r="C28">
        <v>4.12</v>
      </c>
      <c r="D28">
        <v>0</v>
      </c>
      <c r="E28" s="5">
        <v>1</v>
      </c>
    </row>
    <row r="29" spans="2:11" x14ac:dyDescent="0.25">
      <c r="B29" s="4" t="s">
        <v>152</v>
      </c>
      <c r="C29">
        <v>5.01</v>
      </c>
      <c r="D29">
        <v>0</v>
      </c>
      <c r="E29" s="5">
        <v>5</v>
      </c>
    </row>
    <row r="30" spans="2:11" x14ac:dyDescent="0.25">
      <c r="B30" s="4" t="s">
        <v>114</v>
      </c>
      <c r="C30">
        <v>5.0199999999999996</v>
      </c>
      <c r="D30">
        <v>0</v>
      </c>
      <c r="E30" s="5">
        <v>1</v>
      </c>
    </row>
    <row r="31" spans="2:11" x14ac:dyDescent="0.25">
      <c r="B31" s="4" t="s">
        <v>141</v>
      </c>
      <c r="C31">
        <v>5.03</v>
      </c>
      <c r="D31">
        <v>0</v>
      </c>
      <c r="E31" s="5">
        <v>1</v>
      </c>
    </row>
    <row r="32" spans="2:11" x14ac:dyDescent="0.25">
      <c r="B32" s="4" t="s">
        <v>114</v>
      </c>
      <c r="C32">
        <v>5.04</v>
      </c>
      <c r="D32">
        <v>0</v>
      </c>
      <c r="E32" s="5">
        <v>1</v>
      </c>
    </row>
    <row r="33" spans="2:5" x14ac:dyDescent="0.25">
      <c r="B33" s="4" t="s">
        <v>114</v>
      </c>
      <c r="C33">
        <v>6.01</v>
      </c>
      <c r="D33">
        <v>0</v>
      </c>
      <c r="E33" s="5">
        <v>1</v>
      </c>
    </row>
    <row r="34" spans="2:5" x14ac:dyDescent="0.25">
      <c r="B34" s="4" t="s">
        <v>114</v>
      </c>
      <c r="C34">
        <v>6.02</v>
      </c>
      <c r="D34">
        <v>-1</v>
      </c>
      <c r="E34" s="5">
        <v>1</v>
      </c>
    </row>
    <row r="35" spans="2:5" x14ac:dyDescent="0.25">
      <c r="B35" s="4" t="s">
        <v>112</v>
      </c>
      <c r="C35">
        <v>6.03</v>
      </c>
      <c r="D35">
        <v>-1</v>
      </c>
      <c r="E35" s="5">
        <v>1</v>
      </c>
    </row>
    <row r="36" spans="2:5" x14ac:dyDescent="0.25">
      <c r="B36" s="4" t="s">
        <v>114</v>
      </c>
      <c r="C36">
        <v>6.04</v>
      </c>
      <c r="D36">
        <v>-1</v>
      </c>
      <c r="E36" s="5">
        <v>1</v>
      </c>
    </row>
    <row r="37" spans="2:5" x14ac:dyDescent="0.25">
      <c r="B37" s="4" t="s">
        <v>114</v>
      </c>
      <c r="C37">
        <v>6.05</v>
      </c>
      <c r="D37">
        <v>0</v>
      </c>
      <c r="E37" s="5">
        <v>-1</v>
      </c>
    </row>
    <row r="38" spans="2:5" x14ac:dyDescent="0.25">
      <c r="B38" s="4" t="s">
        <v>112</v>
      </c>
      <c r="C38">
        <v>6.06</v>
      </c>
      <c r="D38">
        <v>-1</v>
      </c>
      <c r="E38" s="5">
        <v>1</v>
      </c>
    </row>
    <row r="39" spans="2:5" x14ac:dyDescent="0.25">
      <c r="B39" s="4" t="s">
        <v>114</v>
      </c>
      <c r="C39">
        <v>6.07</v>
      </c>
      <c r="D39" s="136" t="s">
        <v>153</v>
      </c>
      <c r="E39" s="137"/>
    </row>
    <row r="40" spans="2:5" x14ac:dyDescent="0.25">
      <c r="B40" s="4" t="s">
        <v>112</v>
      </c>
      <c r="C40">
        <v>7.01</v>
      </c>
      <c r="D40">
        <v>-1</v>
      </c>
      <c r="E40" s="5">
        <v>1</v>
      </c>
    </row>
    <row r="41" spans="2:5" x14ac:dyDescent="0.25">
      <c r="B41" s="4" t="s">
        <v>114</v>
      </c>
      <c r="C41">
        <v>7.02</v>
      </c>
      <c r="D41">
        <v>-1</v>
      </c>
      <c r="E41" s="5">
        <v>1</v>
      </c>
    </row>
    <row r="42" spans="2:5" x14ac:dyDescent="0.25">
      <c r="B42" s="4" t="s">
        <v>112</v>
      </c>
      <c r="C42">
        <v>7.03</v>
      </c>
      <c r="D42">
        <v>-1</v>
      </c>
      <c r="E42" s="5">
        <v>1</v>
      </c>
    </row>
    <row r="43" spans="2:5" x14ac:dyDescent="0.25">
      <c r="B43" s="4" t="s">
        <v>114</v>
      </c>
      <c r="C43">
        <v>7.04</v>
      </c>
      <c r="D43">
        <v>-1</v>
      </c>
      <c r="E43" s="5">
        <v>1</v>
      </c>
    </row>
    <row r="44" spans="2:5" x14ac:dyDescent="0.25">
      <c r="B44" s="4" t="s">
        <v>141</v>
      </c>
      <c r="C44">
        <v>7.05</v>
      </c>
      <c r="D44">
        <v>-1</v>
      </c>
      <c r="E44" s="5">
        <v>1</v>
      </c>
    </row>
    <row r="45" spans="2:5" x14ac:dyDescent="0.25">
      <c r="B45" s="4" t="s">
        <v>141</v>
      </c>
      <c r="C45">
        <v>7.06</v>
      </c>
      <c r="D45">
        <v>-1</v>
      </c>
      <c r="E45" s="5">
        <v>1</v>
      </c>
    </row>
    <row r="46" spans="2:5" x14ac:dyDescent="0.25">
      <c r="B46" s="4" t="s">
        <v>114</v>
      </c>
      <c r="C46">
        <v>7.07</v>
      </c>
      <c r="D46">
        <v>-1</v>
      </c>
      <c r="E46" s="5">
        <v>1</v>
      </c>
    </row>
    <row r="47" spans="2:5" x14ac:dyDescent="0.25">
      <c r="B47" s="4" t="s">
        <v>114</v>
      </c>
      <c r="C47">
        <v>7.08</v>
      </c>
      <c r="D47">
        <v>-1</v>
      </c>
      <c r="E47" s="5">
        <v>1</v>
      </c>
    </row>
    <row r="48" spans="2:5" x14ac:dyDescent="0.25">
      <c r="B48" s="4" t="s">
        <v>114</v>
      </c>
      <c r="C48">
        <v>8.01</v>
      </c>
      <c r="D48">
        <v>-1</v>
      </c>
      <c r="E48" s="5">
        <v>1</v>
      </c>
    </row>
    <row r="49" spans="2:5" x14ac:dyDescent="0.25">
      <c r="B49" s="4" t="s">
        <v>114</v>
      </c>
      <c r="C49">
        <v>8.02</v>
      </c>
      <c r="D49">
        <v>-1</v>
      </c>
      <c r="E49" s="5">
        <v>1</v>
      </c>
    </row>
    <row r="50" spans="2:5" x14ac:dyDescent="0.25">
      <c r="B50" s="4" t="s">
        <v>112</v>
      </c>
      <c r="C50">
        <v>8.0299999999999994</v>
      </c>
      <c r="D50">
        <v>1</v>
      </c>
      <c r="E50" s="5">
        <v>-1</v>
      </c>
    </row>
    <row r="51" spans="2:5" x14ac:dyDescent="0.25">
      <c r="B51" s="4" t="s">
        <v>112</v>
      </c>
      <c r="C51">
        <v>8.0399999999999991</v>
      </c>
      <c r="D51">
        <v>-1</v>
      </c>
      <c r="E51" s="5">
        <v>1</v>
      </c>
    </row>
    <row r="52" spans="2:5" x14ac:dyDescent="0.25">
      <c r="B52" s="4" t="s">
        <v>114</v>
      </c>
      <c r="C52">
        <v>8.0500000000000007</v>
      </c>
      <c r="D52">
        <v>1</v>
      </c>
      <c r="E52" s="5">
        <v>-1</v>
      </c>
    </row>
    <row r="53" spans="2:5" x14ac:dyDescent="0.25">
      <c r="B53" s="4"/>
      <c r="E53" s="5"/>
    </row>
    <row r="54" spans="2:5" ht="15.75" thickBot="1" x14ac:dyDescent="0.3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 x14ac:dyDescent="0.25"/>
  <cols>
    <col min="1" max="1" width="7.140625" customWidth="1"/>
    <col min="2" max="2" width="64.42578125" customWidth="1"/>
  </cols>
  <sheetData>
    <row r="1" spans="1:4" ht="109.5" customHeight="1" x14ac:dyDescent="0.25">
      <c r="A1" s="153" t="str">
        <f>'WRA Worksheet'!F1</f>
        <v>Assessment date: March 4, 2025 Prepared by Seokmin Kim</v>
      </c>
      <c r="B1" s="154"/>
      <c r="C1" s="154"/>
      <c r="D1" s="98" t="s">
        <v>154</v>
      </c>
    </row>
    <row r="2" spans="1:4" ht="18.75" x14ac:dyDescent="0.25">
      <c r="A2" s="150" t="s">
        <v>155</v>
      </c>
      <c r="B2" s="151"/>
      <c r="C2" s="73" t="s">
        <v>4</v>
      </c>
      <c r="D2" s="73" t="s">
        <v>5</v>
      </c>
    </row>
    <row r="3" spans="1:4" x14ac:dyDescent="0.25">
      <c r="A3" s="74">
        <v>1.01</v>
      </c>
      <c r="B3" s="75" t="s">
        <v>9</v>
      </c>
      <c r="C3" s="76" t="str">
        <f>'WRA Worksheet'!C3</f>
        <v>n</v>
      </c>
      <c r="D3" s="82">
        <f>'WRA Worksheet'!D3</f>
        <v>0</v>
      </c>
    </row>
    <row r="4" spans="1:4" x14ac:dyDescent="0.25">
      <c r="A4" s="74">
        <v>1.02</v>
      </c>
      <c r="B4" s="75" t="s">
        <v>12</v>
      </c>
      <c r="C4" s="76">
        <f>'WRA Worksheet'!C4</f>
        <v>0</v>
      </c>
      <c r="D4" s="82" t="str">
        <f>'WRA Worksheet'!D4</f>
        <v xml:space="preserve"> </v>
      </c>
    </row>
    <row r="5" spans="1:4" x14ac:dyDescent="0.25">
      <c r="A5" s="74">
        <v>1.03</v>
      </c>
      <c r="B5" s="75" t="s">
        <v>13</v>
      </c>
      <c r="C5" s="76">
        <f>'WRA Worksheet'!C5</f>
        <v>0</v>
      </c>
      <c r="D5" s="82" t="str">
        <f>'WRA Worksheet'!D5</f>
        <v xml:space="preserve"> </v>
      </c>
    </row>
    <row r="6" spans="1:4" ht="48" x14ac:dyDescent="0.25">
      <c r="A6" s="74">
        <v>2.0099999999999998</v>
      </c>
      <c r="B6" s="77" t="s">
        <v>156</v>
      </c>
      <c r="C6" s="76">
        <f>'WRA Worksheet'!C6</f>
        <v>1</v>
      </c>
      <c r="D6" s="83"/>
    </row>
    <row r="7" spans="1:4" x14ac:dyDescent="0.25">
      <c r="A7" s="74">
        <v>2.02</v>
      </c>
      <c r="B7" s="75" t="s">
        <v>157</v>
      </c>
      <c r="C7" s="76">
        <f>'WRA Worksheet'!C7</f>
        <v>3</v>
      </c>
      <c r="D7" s="83"/>
    </row>
    <row r="8" spans="1:4" x14ac:dyDescent="0.25">
      <c r="A8" s="74">
        <v>2.0299999999999998</v>
      </c>
      <c r="B8" s="75" t="s">
        <v>17</v>
      </c>
      <c r="C8" s="76" t="str">
        <f>'WRA Worksheet'!C8</f>
        <v>n</v>
      </c>
      <c r="D8" s="82">
        <f>'WRA Worksheet'!D8</f>
        <v>0</v>
      </c>
    </row>
    <row r="9" spans="1:4" ht="48" x14ac:dyDescent="0.25">
      <c r="A9" s="74">
        <v>2.04</v>
      </c>
      <c r="B9" s="78" t="s">
        <v>18</v>
      </c>
      <c r="C9" s="76" t="str">
        <f>'WRA Worksheet'!C9</f>
        <v>n</v>
      </c>
      <c r="D9" s="82">
        <f>'WRA Worksheet'!D9</f>
        <v>0</v>
      </c>
    </row>
    <row r="10" spans="1:4" ht="30" x14ac:dyDescent="0.25">
      <c r="A10" s="74">
        <v>2.0499999999999998</v>
      </c>
      <c r="B10" s="75" t="s">
        <v>19</v>
      </c>
      <c r="C10" s="79" t="str">
        <f>'WRA Worksheet'!C10</f>
        <v>y</v>
      </c>
      <c r="D10" s="83"/>
    </row>
    <row r="11" spans="1:4" x14ac:dyDescent="0.25">
      <c r="A11" s="74">
        <v>3.01</v>
      </c>
      <c r="B11" s="75" t="s">
        <v>23</v>
      </c>
      <c r="C11" s="76" t="str">
        <f>'WRA Worksheet'!C11</f>
        <v>y</v>
      </c>
      <c r="D11" s="82">
        <f>'WRA Worksheet'!D11</f>
        <v>1</v>
      </c>
    </row>
    <row r="12" spans="1:4" x14ac:dyDescent="0.25">
      <c r="A12" s="74">
        <v>3.02</v>
      </c>
      <c r="B12" s="75" t="s">
        <v>26</v>
      </c>
      <c r="C12" s="76" t="str">
        <f>'WRA Worksheet'!C12</f>
        <v>?</v>
      </c>
      <c r="D12" s="82" t="str">
        <f>'WRA Worksheet'!D12</f>
        <v/>
      </c>
    </row>
    <row r="13" spans="1:4" x14ac:dyDescent="0.25">
      <c r="A13" s="74">
        <v>3.03</v>
      </c>
      <c r="B13" s="75" t="s">
        <v>29</v>
      </c>
      <c r="C13" s="76" t="str">
        <f>'WRA Worksheet'!C13</f>
        <v>n</v>
      </c>
      <c r="D13" s="82">
        <f>'WRA Worksheet'!D13</f>
        <v>0</v>
      </c>
    </row>
    <row r="14" spans="1:4" x14ac:dyDescent="0.25">
      <c r="A14" s="74">
        <v>3.04</v>
      </c>
      <c r="B14" s="75" t="s">
        <v>30</v>
      </c>
      <c r="C14" s="76" t="str">
        <f>'WRA Worksheet'!C14</f>
        <v>?</v>
      </c>
      <c r="D14" s="82" t="str">
        <f>'WRA Worksheet'!D14</f>
        <v/>
      </c>
    </row>
    <row r="15" spans="1:4" x14ac:dyDescent="0.25">
      <c r="A15" s="74">
        <v>3.05</v>
      </c>
      <c r="B15" s="75" t="s">
        <v>33</v>
      </c>
      <c r="C15" s="76" t="str">
        <f>'WRA Worksheet'!C15</f>
        <v>y</v>
      </c>
      <c r="D15" s="82">
        <f>'WRA Worksheet'!D15</f>
        <v>1</v>
      </c>
    </row>
    <row r="16" spans="1:4" x14ac:dyDescent="0.25">
      <c r="A16" s="74">
        <v>4.01</v>
      </c>
      <c r="B16" s="75" t="s">
        <v>36</v>
      </c>
      <c r="C16" s="76" t="str">
        <f>'WRA Worksheet'!C16</f>
        <v>n</v>
      </c>
      <c r="D16" s="82">
        <f>'WRA Worksheet'!D16</f>
        <v>0</v>
      </c>
    </row>
    <row r="17" spans="1:4" x14ac:dyDescent="0.25">
      <c r="A17" s="74">
        <v>4.0199999999999996</v>
      </c>
      <c r="B17" s="75" t="s">
        <v>37</v>
      </c>
      <c r="C17" s="76" t="str">
        <f>'WRA Worksheet'!C17</f>
        <v>?</v>
      </c>
      <c r="D17" s="82" t="str">
        <f>'WRA Worksheet'!D17</f>
        <v xml:space="preserve"> </v>
      </c>
    </row>
    <row r="18" spans="1:4" x14ac:dyDescent="0.25">
      <c r="A18" s="74">
        <v>4.03</v>
      </c>
      <c r="B18" s="75" t="s">
        <v>39</v>
      </c>
      <c r="C18" s="76" t="str">
        <f>'WRA Worksheet'!C18</f>
        <v>n</v>
      </c>
      <c r="D18" s="82">
        <f>'WRA Worksheet'!D18</f>
        <v>0</v>
      </c>
    </row>
    <row r="19" spans="1:4" x14ac:dyDescent="0.25">
      <c r="A19" s="74">
        <v>4.04</v>
      </c>
      <c r="B19" s="75" t="s">
        <v>40</v>
      </c>
      <c r="C19" s="76" t="str">
        <f>'WRA Worksheet'!C19</f>
        <v>n</v>
      </c>
      <c r="D19" s="82">
        <f>'WRA Worksheet'!D19</f>
        <v>-1</v>
      </c>
    </row>
    <row r="20" spans="1:4" x14ac:dyDescent="0.25">
      <c r="A20" s="74">
        <v>4.05</v>
      </c>
      <c r="B20" s="75" t="s">
        <v>43</v>
      </c>
      <c r="C20" s="76" t="str">
        <f>'WRA Worksheet'!C20</f>
        <v>n</v>
      </c>
      <c r="D20" s="82">
        <f>'WRA Worksheet'!D20</f>
        <v>0</v>
      </c>
    </row>
    <row r="21" spans="1:4" x14ac:dyDescent="0.25">
      <c r="A21" s="74">
        <v>4.0599999999999996</v>
      </c>
      <c r="B21" s="75" t="s">
        <v>44</v>
      </c>
      <c r="C21" s="76" t="str">
        <f>'WRA Worksheet'!C21</f>
        <v>n</v>
      </c>
      <c r="D21" s="82">
        <f>'WRA Worksheet'!D21</f>
        <v>0</v>
      </c>
    </row>
    <row r="22" spans="1:4" x14ac:dyDescent="0.25">
      <c r="A22" s="74">
        <v>4.07</v>
      </c>
      <c r="B22" s="75" t="s">
        <v>45</v>
      </c>
      <c r="C22" s="76" t="str">
        <f>'WRA Worksheet'!C22</f>
        <v>y</v>
      </c>
      <c r="D22" s="82">
        <f>'WRA Worksheet'!D22</f>
        <v>1</v>
      </c>
    </row>
    <row r="23" spans="1:4" x14ac:dyDescent="0.25">
      <c r="A23" s="74">
        <v>4.08</v>
      </c>
      <c r="B23" s="75" t="s">
        <v>48</v>
      </c>
      <c r="C23" s="76" t="str">
        <f>'WRA Worksheet'!C23</f>
        <v>?</v>
      </c>
      <c r="D23" s="82" t="str">
        <f>'WRA Worksheet'!D23</f>
        <v xml:space="preserve"> </v>
      </c>
    </row>
    <row r="24" spans="1:4" x14ac:dyDescent="0.25">
      <c r="A24" s="74">
        <v>4.09</v>
      </c>
      <c r="B24" s="75" t="s">
        <v>51</v>
      </c>
      <c r="C24" s="76" t="str">
        <f>'WRA Worksheet'!C24</f>
        <v>?</v>
      </c>
      <c r="D24" s="82" t="str">
        <f>'WRA Worksheet'!D24</f>
        <v xml:space="preserve"> </v>
      </c>
    </row>
    <row r="25" spans="1:4" ht="45" x14ac:dyDescent="0.25">
      <c r="A25" s="74">
        <v>4.0999999999999996</v>
      </c>
      <c r="B25" s="80" t="s">
        <v>54</v>
      </c>
      <c r="C25" s="76" t="str">
        <f>'WRA Worksheet'!C25</f>
        <v>y</v>
      </c>
      <c r="D25" s="82">
        <f>'WRA Worksheet'!D25</f>
        <v>1</v>
      </c>
    </row>
    <row r="26" spans="1:4" x14ac:dyDescent="0.25">
      <c r="A26" s="74">
        <v>4.1100000000000003</v>
      </c>
      <c r="B26" s="75" t="s">
        <v>57</v>
      </c>
      <c r="C26" s="76" t="str">
        <f>'WRA Worksheet'!C26</f>
        <v>n</v>
      </c>
      <c r="D26" s="82">
        <f>'WRA Worksheet'!D26</f>
        <v>0</v>
      </c>
    </row>
    <row r="27" spans="1:4" x14ac:dyDescent="0.25">
      <c r="A27" s="74">
        <v>4.12</v>
      </c>
      <c r="B27" s="75" t="s">
        <v>58</v>
      </c>
      <c r="C27" s="76" t="str">
        <f>'WRA Worksheet'!C27</f>
        <v>n</v>
      </c>
      <c r="D27" s="82">
        <f>'WRA Worksheet'!D27</f>
        <v>0</v>
      </c>
    </row>
    <row r="28" spans="1:4" x14ac:dyDescent="0.25">
      <c r="A28" s="74">
        <v>5.01</v>
      </c>
      <c r="B28" s="75" t="s">
        <v>59</v>
      </c>
      <c r="C28" s="76" t="str">
        <f>'WRA Worksheet'!C28</f>
        <v>n</v>
      </c>
      <c r="D28" s="82">
        <f>'WRA Worksheet'!D28</f>
        <v>0</v>
      </c>
    </row>
    <row r="29" spans="1:4" x14ac:dyDescent="0.25">
      <c r="A29" s="74">
        <v>5.0199999999999996</v>
      </c>
      <c r="B29" s="75" t="s">
        <v>60</v>
      </c>
      <c r="C29" s="76" t="str">
        <f>'WRA Worksheet'!C29</f>
        <v>y</v>
      </c>
      <c r="D29" s="82">
        <f>'WRA Worksheet'!D29</f>
        <v>1</v>
      </c>
    </row>
    <row r="30" spans="1:4" x14ac:dyDescent="0.25">
      <c r="A30" s="74">
        <v>5.03</v>
      </c>
      <c r="B30" s="75" t="s">
        <v>62</v>
      </c>
      <c r="C30" s="76" t="str">
        <f>'WRA Worksheet'!C30</f>
        <v>n</v>
      </c>
      <c r="D30" s="82">
        <f>'WRA Worksheet'!D30</f>
        <v>0</v>
      </c>
    </row>
    <row r="31" spans="1:4" x14ac:dyDescent="0.25">
      <c r="A31" s="74">
        <v>5.04</v>
      </c>
      <c r="B31" s="75" t="s">
        <v>63</v>
      </c>
      <c r="C31" s="76" t="str">
        <f>'WRA Worksheet'!C31</f>
        <v>n</v>
      </c>
      <c r="D31" s="82">
        <f>'WRA Worksheet'!D31</f>
        <v>0</v>
      </c>
    </row>
    <row r="32" spans="1:4" x14ac:dyDescent="0.25">
      <c r="A32" s="74">
        <v>6.01</v>
      </c>
      <c r="B32" s="75" t="s">
        <v>64</v>
      </c>
      <c r="C32" s="76" t="str">
        <f>'WRA Worksheet'!C32</f>
        <v>n</v>
      </c>
      <c r="D32" s="82">
        <f>'WRA Worksheet'!D32</f>
        <v>0</v>
      </c>
    </row>
    <row r="33" spans="1:4" x14ac:dyDescent="0.25">
      <c r="A33" s="74">
        <v>6.02</v>
      </c>
      <c r="B33" s="75" t="s">
        <v>65</v>
      </c>
      <c r="C33" s="76" t="str">
        <f>'WRA Worksheet'!C33</f>
        <v>y</v>
      </c>
      <c r="D33" s="82">
        <f>'WRA Worksheet'!D33</f>
        <v>1</v>
      </c>
    </row>
    <row r="34" spans="1:4" x14ac:dyDescent="0.25">
      <c r="A34" s="74">
        <v>6.03</v>
      </c>
      <c r="B34" s="75" t="s">
        <v>68</v>
      </c>
      <c r="C34" s="76" t="str">
        <f>'WRA Worksheet'!C34</f>
        <v>?</v>
      </c>
      <c r="D34" s="82" t="str">
        <f>'WRA Worksheet'!D34</f>
        <v xml:space="preserve"> </v>
      </c>
    </row>
    <row r="35" spans="1:4" x14ac:dyDescent="0.25">
      <c r="A35" s="74">
        <v>6.04</v>
      </c>
      <c r="B35" s="75" t="s">
        <v>70</v>
      </c>
      <c r="C35" s="76" t="str">
        <f>'WRA Worksheet'!C35</f>
        <v>?</v>
      </c>
      <c r="D35" s="82" t="str">
        <f>'WRA Worksheet'!D35</f>
        <v xml:space="preserve"> </v>
      </c>
    </row>
    <row r="36" spans="1:4" x14ac:dyDescent="0.25">
      <c r="A36" s="74">
        <v>6.05</v>
      </c>
      <c r="B36" s="75" t="s">
        <v>73</v>
      </c>
      <c r="C36" s="76" t="str">
        <f>'WRA Worksheet'!C36</f>
        <v>n</v>
      </c>
      <c r="D36" s="82">
        <f>'WRA Worksheet'!D36</f>
        <v>0</v>
      </c>
    </row>
    <row r="37" spans="1:4" x14ac:dyDescent="0.25">
      <c r="A37" s="74">
        <v>6.06</v>
      </c>
      <c r="B37" s="75" t="s">
        <v>75</v>
      </c>
      <c r="C37" s="76" t="str">
        <f>'WRA Worksheet'!C37</f>
        <v>y</v>
      </c>
      <c r="D37" s="82">
        <f>'WRA Worksheet'!D37</f>
        <v>1</v>
      </c>
    </row>
    <row r="38" spans="1:4" x14ac:dyDescent="0.25">
      <c r="A38" s="74">
        <v>6.07</v>
      </c>
      <c r="B38" s="75" t="s">
        <v>78</v>
      </c>
      <c r="C38" s="81" t="str">
        <f>'WRA Worksheet'!C38</f>
        <v>1 or fewer</v>
      </c>
      <c r="D38" s="82">
        <f>'WRA Worksheet'!D38</f>
        <v>1</v>
      </c>
    </row>
    <row r="39" spans="1:4" ht="30" x14ac:dyDescent="0.25">
      <c r="A39" s="74">
        <v>7.01</v>
      </c>
      <c r="B39" s="75" t="s">
        <v>82</v>
      </c>
      <c r="C39" s="76" t="str">
        <f>'WRA Worksheet'!C39</f>
        <v>y</v>
      </c>
      <c r="D39" s="82">
        <f>'WRA Worksheet'!D39</f>
        <v>1</v>
      </c>
    </row>
    <row r="40" spans="1:4" x14ac:dyDescent="0.25">
      <c r="A40" s="74">
        <v>7.02</v>
      </c>
      <c r="B40" s="75" t="s">
        <v>85</v>
      </c>
      <c r="C40" s="76" t="str">
        <f>'WRA Worksheet'!C40</f>
        <v>?</v>
      </c>
      <c r="D40" s="82" t="str">
        <f>'WRA Worksheet'!D40</f>
        <v xml:space="preserve"> </v>
      </c>
    </row>
    <row r="41" spans="1:4" x14ac:dyDescent="0.25">
      <c r="A41" s="74">
        <v>7.03</v>
      </c>
      <c r="B41" s="75" t="s">
        <v>87</v>
      </c>
      <c r="C41" s="76" t="str">
        <f>'WRA Worksheet'!C41</f>
        <v>y</v>
      </c>
      <c r="D41" s="82">
        <f>'WRA Worksheet'!D41</f>
        <v>1</v>
      </c>
    </row>
    <row r="42" spans="1:4" x14ac:dyDescent="0.25">
      <c r="A42" s="74">
        <v>7.04</v>
      </c>
      <c r="B42" s="75" t="s">
        <v>89</v>
      </c>
      <c r="C42" s="76" t="str">
        <f>'WRA Worksheet'!C42</f>
        <v>y</v>
      </c>
      <c r="D42" s="82">
        <f>'WRA Worksheet'!D42</f>
        <v>1</v>
      </c>
    </row>
    <row r="43" spans="1:4" x14ac:dyDescent="0.25">
      <c r="A43" s="74">
        <v>7.05</v>
      </c>
      <c r="B43" s="75" t="s">
        <v>92</v>
      </c>
      <c r="C43" s="76" t="str">
        <f>'WRA Worksheet'!C43</f>
        <v>?</v>
      </c>
      <c r="D43" s="82" t="str">
        <f>'WRA Worksheet'!D43</f>
        <v xml:space="preserve"> </v>
      </c>
    </row>
    <row r="44" spans="1:4" x14ac:dyDescent="0.25">
      <c r="A44" s="74">
        <v>7.06</v>
      </c>
      <c r="B44" s="75" t="s">
        <v>94</v>
      </c>
      <c r="C44" s="76" t="str">
        <f>'WRA Worksheet'!C44</f>
        <v>?</v>
      </c>
      <c r="D44" s="82" t="str">
        <f>'WRA Worksheet'!D44</f>
        <v xml:space="preserve"> </v>
      </c>
    </row>
    <row r="45" spans="1:4" x14ac:dyDescent="0.25">
      <c r="A45" s="74">
        <v>7.07</v>
      </c>
      <c r="B45" s="75" t="s">
        <v>95</v>
      </c>
      <c r="C45" s="76" t="str">
        <f>'WRA Worksheet'!C45</f>
        <v>?</v>
      </c>
      <c r="D45" s="82" t="str">
        <f>'WRA Worksheet'!D45</f>
        <v xml:space="preserve"> </v>
      </c>
    </row>
    <row r="46" spans="1:4" x14ac:dyDescent="0.25">
      <c r="A46" s="74">
        <v>7.08</v>
      </c>
      <c r="B46" s="75" t="s">
        <v>97</v>
      </c>
      <c r="C46" s="76" t="str">
        <f>'WRA Worksheet'!C46</f>
        <v>?</v>
      </c>
      <c r="D46" s="82" t="str">
        <f>'WRA Worksheet'!D46</f>
        <v xml:space="preserve"> </v>
      </c>
    </row>
    <row r="47" spans="1:4" x14ac:dyDescent="0.25">
      <c r="A47" s="74">
        <v>8.01</v>
      </c>
      <c r="B47" s="75" t="s">
        <v>98</v>
      </c>
      <c r="C47" s="76" t="str">
        <f>'WRA Worksheet'!C47</f>
        <v>?</v>
      </c>
      <c r="D47" s="82" t="str">
        <f>'WRA Worksheet'!D47</f>
        <v xml:space="preserve"> </v>
      </c>
    </row>
    <row r="48" spans="1:4" x14ac:dyDescent="0.25">
      <c r="A48" s="74">
        <v>8.02</v>
      </c>
      <c r="B48" s="75" t="s">
        <v>99</v>
      </c>
      <c r="C48" s="76" t="str">
        <f>'WRA Worksheet'!C48</f>
        <v>?</v>
      </c>
      <c r="D48" s="82" t="str">
        <f>'WRA Worksheet'!D48</f>
        <v xml:space="preserve"> </v>
      </c>
    </row>
    <row r="49" spans="1:4" x14ac:dyDescent="0.25">
      <c r="A49" s="74">
        <v>8.0299999999999994</v>
      </c>
      <c r="B49" s="75" t="s">
        <v>100</v>
      </c>
      <c r="C49" s="76" t="str">
        <f>'WRA Worksheet'!C49</f>
        <v>y</v>
      </c>
      <c r="D49" s="82">
        <f>'WRA Worksheet'!D49</f>
        <v>-1</v>
      </c>
    </row>
    <row r="50" spans="1:4" x14ac:dyDescent="0.25">
      <c r="A50" s="74">
        <v>8.0399999999999991</v>
      </c>
      <c r="B50" s="75" t="s">
        <v>103</v>
      </c>
      <c r="C50" s="76" t="str">
        <f>'WRA Worksheet'!C50</f>
        <v>?</v>
      </c>
      <c r="D50" s="82" t="str">
        <f>'WRA Worksheet'!D50</f>
        <v xml:space="preserve"> </v>
      </c>
    </row>
    <row r="51" spans="1:4" x14ac:dyDescent="0.25">
      <c r="A51" s="74">
        <v>8.0500000000000007</v>
      </c>
      <c r="B51" s="67" t="s">
        <v>106</v>
      </c>
      <c r="C51" s="76" t="str">
        <f>'WRA Worksheet'!C51</f>
        <v>?</v>
      </c>
      <c r="D51" s="82" t="str">
        <f>'WRA Worksheet'!D51</f>
        <v xml:space="preserve"> </v>
      </c>
    </row>
    <row r="52" spans="1:4" x14ac:dyDescent="0.25">
      <c r="A52" s="31"/>
      <c r="B52" s="32" t="s">
        <v>107</v>
      </c>
      <c r="C52" s="152">
        <f>'WRA Worksheet'!D53</f>
        <v>9</v>
      </c>
      <c r="D52" s="152"/>
    </row>
    <row r="53" spans="1:4" x14ac:dyDescent="0.25">
      <c r="A53" s="33"/>
      <c r="B53" s="34" t="s">
        <v>158</v>
      </c>
      <c r="C53" s="152" t="str" cm="1">
        <f t="array" ref="C53">IF(OR('WRA Worksheet'!C71:D71="yes", 'WRA Worksheet'!C72:D72="yes", 'WRA Worksheet'!C73:D73="yes"),"yes","no")</f>
        <v>no</v>
      </c>
      <c r="D53" s="152"/>
    </row>
    <row r="54" spans="1:4" x14ac:dyDescent="0.25">
      <c r="A54" s="33"/>
      <c r="B54" s="34" t="s">
        <v>159</v>
      </c>
      <c r="C54" s="152" t="str">
        <f>IF(C53="yes", 'WRA Worksheet'!C74, 'WRA Worksheet'!D54)</f>
        <v>reject</v>
      </c>
      <c r="D54" s="152"/>
    </row>
    <row r="55" spans="1:4" ht="15.75" thickBot="1" x14ac:dyDescent="0.3">
      <c r="A55" s="35"/>
      <c r="B55" s="36"/>
      <c r="C55" s="36"/>
      <c r="D55" s="37"/>
    </row>
    <row r="56" spans="1:4" ht="39.75" thickTop="1" x14ac:dyDescent="0.25">
      <c r="A56" s="38" t="s">
        <v>160</v>
      </c>
      <c r="B56" s="39" t="s">
        <v>161</v>
      </c>
      <c r="C56" s="40" t="s">
        <v>111</v>
      </c>
      <c r="D56" s="37"/>
    </row>
    <row r="57" spans="1:4" x14ac:dyDescent="0.25">
      <c r="A57" s="41" t="s">
        <v>112</v>
      </c>
      <c r="B57" s="42">
        <f>'WRA Worksheet'!C57</f>
        <v>9</v>
      </c>
      <c r="C57" s="43" t="str">
        <f>IF(B57&gt;=2,"yes","no")</f>
        <v>yes</v>
      </c>
      <c r="D57" s="37"/>
    </row>
    <row r="58" spans="1:4" x14ac:dyDescent="0.25">
      <c r="A58" s="41" t="s">
        <v>113</v>
      </c>
      <c r="B58" s="42">
        <f>'WRA Worksheet'!C58</f>
        <v>9</v>
      </c>
      <c r="C58" s="43" t="str">
        <f>IF(B58&gt;=2,"yes","no")</f>
        <v>yes</v>
      </c>
      <c r="D58" s="37"/>
    </row>
    <row r="59" spans="1:4" x14ac:dyDescent="0.25">
      <c r="A59" s="41" t="s">
        <v>114</v>
      </c>
      <c r="B59" s="42">
        <f>'WRA Worksheet'!C59</f>
        <v>12</v>
      </c>
      <c r="C59" s="43" t="str">
        <f>IF(B59&gt;=6,"yes","no")</f>
        <v>yes</v>
      </c>
      <c r="D59" s="37"/>
    </row>
    <row r="60" spans="1:4" ht="15.75" thickBot="1" x14ac:dyDescent="0.3">
      <c r="A60" s="44" t="s">
        <v>115</v>
      </c>
      <c r="B60" s="45">
        <f>'WRA Worksheet'!C60</f>
        <v>30</v>
      </c>
      <c r="C60" s="46" t="str">
        <f>IF(C57="no","no",IF(C58="no","no",IF(C59="no","no","yes")))</f>
        <v>yes</v>
      </c>
      <c r="D60" s="37"/>
    </row>
    <row r="61" spans="1:4" ht="15.75" thickTop="1" x14ac:dyDescent="0.25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 x14ac:dyDescent="0.25"/>
  <cols>
    <col min="1" max="1" width="5" customWidth="1"/>
    <col min="2" max="3" width="49.42578125" customWidth="1"/>
  </cols>
  <sheetData>
    <row r="1" spans="1:3" ht="28.5" customHeight="1" x14ac:dyDescent="0.25">
      <c r="A1" s="47"/>
      <c r="B1" s="48" t="s">
        <v>7</v>
      </c>
      <c r="C1" s="49" t="s">
        <v>8</v>
      </c>
    </row>
    <row r="2" spans="1:3" x14ac:dyDescent="0.25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 x14ac:dyDescent="0.25">
      <c r="A3" s="30">
        <v>1.02</v>
      </c>
      <c r="B3" s="50">
        <v>0</v>
      </c>
      <c r="C3" s="50">
        <v>0</v>
      </c>
    </row>
    <row r="4" spans="1:3" x14ac:dyDescent="0.25">
      <c r="A4" s="30">
        <v>1.03</v>
      </c>
      <c r="B4" s="50">
        <v>0</v>
      </c>
      <c r="C4" s="50">
        <v>0</v>
      </c>
    </row>
    <row r="5" spans="1:3" x14ac:dyDescent="0.25">
      <c r="A5" s="30">
        <v>2.0099999999999998</v>
      </c>
      <c r="B5" s="52" t="str">
        <v>See attached climate suitability map</v>
      </c>
      <c r="C5" s="53">
        <v>0</v>
      </c>
    </row>
    <row r="6" spans="1:3" x14ac:dyDescent="0.25">
      <c r="A6" s="30">
        <v>2.02</v>
      </c>
      <c r="B6" s="53" t="str">
        <v>See attached climate suitability map</v>
      </c>
      <c r="C6" s="54">
        <v>0</v>
      </c>
    </row>
    <row r="7" spans="1:3" x14ac:dyDescent="0.25">
      <c r="A7" s="30">
        <v>2.0299999999999998</v>
      </c>
      <c r="B7" s="54" t="str">
        <v>See attached climate suitability map</v>
      </c>
      <c r="C7" s="53">
        <v>0</v>
      </c>
    </row>
    <row r="8" spans="1:3" x14ac:dyDescent="0.25">
      <c r="A8" s="30">
        <v>2.04</v>
      </c>
      <c r="B8" s="51" t="str">
        <v>See attached climate suitability map</v>
      </c>
      <c r="C8" s="51">
        <v>0</v>
      </c>
    </row>
    <row r="9" spans="1:3" ht="75" x14ac:dyDescent="0.25">
      <c r="A9" s="30">
        <v>2.0499999999999998</v>
      </c>
      <c r="B9" s="51" t="str">
        <v>Native to Australia. Found in South Carolina (1) and observed in Florida (2). Introduced to central Europe and Japan (3)</v>
      </c>
      <c r="C9" s="53" t="str">
        <v>(1) http://floranorthamerica.org/Chloris_pectinata (2) Personal communcations: James Lange. February 24, 2025. (3) https://powo.science.kew.org/taxon/urn:lsid:ipni.org:names:395971-1</v>
      </c>
    </row>
    <row r="10" spans="1:3" ht="135" x14ac:dyDescent="0.25">
      <c r="A10" s="30">
        <v>3.01</v>
      </c>
      <c r="B10" s="51" t="str">
        <v>Noted as being naturalized in Honshu (1). Noted as being established in Japan (2)</v>
      </c>
      <c r="C10" s="53" t="str">
        <v xml:space="preserve">(1) https://nh.kanagawa-museum.jp/www/contents/1600215128180/simple/bull41_27-33_katsuyama_t.pdf (2) Mito, T., &amp; Uesugi, T. (2004). Invasive Alien Species in Japan: The Status Quo and the New Regulation for Prevention of their Adverse Effects. Global Environmental Research, 8(2), 171–191.
</v>
      </c>
    </row>
    <row r="11" spans="1:3" ht="25.5" x14ac:dyDescent="0.25">
      <c r="A11" s="30">
        <v>3.02</v>
      </c>
      <c r="B11" s="50" t="str">
        <v>No mention of it causing problems or acting weedy. Answered UNKNOWN</v>
      </c>
      <c r="C11" s="53">
        <v>0</v>
      </c>
    </row>
    <row r="12" spans="1:3" x14ac:dyDescent="0.25">
      <c r="A12" s="30">
        <v>3.03</v>
      </c>
      <c r="B12" s="50" t="str">
        <v>No evidence</v>
      </c>
      <c r="C12" s="53">
        <v>0</v>
      </c>
    </row>
    <row r="13" spans="1:3" ht="45" x14ac:dyDescent="0.25">
      <c r="A13" s="30">
        <v>3.04</v>
      </c>
      <c r="B13" s="51" t="str">
        <v>No evidence, but possible plant may outcompete some natives in rocky soils where present (1). Given lack of supporting information, answered unknown</v>
      </c>
      <c r="C13" s="53" t="str">
        <v>(1) Personal communcations: James Lange. February 24, 2025.</v>
      </c>
    </row>
    <row r="14" spans="1:3" ht="60" x14ac:dyDescent="0.25">
      <c r="A14" s="30">
        <v>3.05</v>
      </c>
      <c r="B14" s="51" t="str">
        <v>C. verticillata considered a weed (1) (2)</v>
      </c>
      <c r="C14" s="53" t="str">
        <v>(1) https://nwwildflowers.com/compare/?t=Chloris+verticillata,+Chloris+pectinata (2) https://weedid.cals.vt.edu/profile/643</v>
      </c>
    </row>
    <row r="15" spans="1:3" x14ac:dyDescent="0.25">
      <c r="A15" s="30">
        <v>4.01</v>
      </c>
      <c r="B15" s="50" t="str">
        <v>No evidence</v>
      </c>
      <c r="C15" s="55">
        <v>0</v>
      </c>
    </row>
    <row r="16" spans="1:3" x14ac:dyDescent="0.25">
      <c r="A16" s="30">
        <v>4.0199999999999996</v>
      </c>
      <c r="B16" s="51" t="str">
        <v>No studies found</v>
      </c>
      <c r="C16" s="51">
        <v>0</v>
      </c>
    </row>
    <row r="17" spans="1:3" x14ac:dyDescent="0.25">
      <c r="A17" s="30">
        <v>4.03</v>
      </c>
      <c r="B17" s="51" t="str">
        <v>No evidence</v>
      </c>
      <c r="C17" s="51">
        <v>0</v>
      </c>
    </row>
    <row r="18" spans="1:3" ht="150" x14ac:dyDescent="0.25">
      <c r="A18" s="30">
        <v>4.04</v>
      </c>
      <c r="B18" s="51" t="str">
        <v>Found to be eaten by cattle (1). Noted as being intermediate value grass for grazing (2)</v>
      </c>
      <c r="C18" s="51" t="str">
        <v xml:space="preserve">(1) Pavey, C., Jefferys, E., &amp; Nano, C. (2016). Persistence of the plains mouse, Pseudomys australis, with cattle grazing is facilitated by a diet dominated by disturbance-tolerant plants. Journal of Mammology, 97(4), 1102–1110. https://doi.org/10.1093/jmammal/gyw059 (2) https://futurebeef.com.au/wp-content/uploads/managing_mulga_grasslands_a_graziers_guide-LR.pdf
</v>
      </c>
    </row>
    <row r="19" spans="1:3" x14ac:dyDescent="0.25">
      <c r="A19" s="30">
        <v>4.05</v>
      </c>
      <c r="B19" s="51" t="str">
        <v>No evidence</v>
      </c>
      <c r="C19" s="51">
        <v>0</v>
      </c>
    </row>
    <row r="20" spans="1:3" x14ac:dyDescent="0.25">
      <c r="A20" s="30">
        <v>4.0599999999999996</v>
      </c>
      <c r="B20" s="51" t="str">
        <v>No evidence</v>
      </c>
      <c r="C20" s="51">
        <v>0</v>
      </c>
    </row>
    <row r="21" spans="1:3" ht="75" x14ac:dyDescent="0.25">
      <c r="A21" s="30">
        <v>4.07</v>
      </c>
      <c r="B21" s="51" t="str">
        <v>Not much information regarding the species, but plants of the genus noted to cause allergies (1) (2)</v>
      </c>
      <c r="C21" s="51" t="str">
        <v>(1) https://www.pollenlibrary.com/Genus/Chloris/ (2) https://www.fda.gov/files/vaccines%2C%20blood%20%26%20biologics/published/Product--594---Pollens---Grasses--Bahia-Grass-Paspalum-notatum.pdf</v>
      </c>
    </row>
    <row r="22" spans="1:3" ht="60" x14ac:dyDescent="0.25">
      <c r="A22" s="30">
        <v>4.08</v>
      </c>
      <c r="B22" s="51" t="str">
        <v>Not enough information found. However, congener (Chloris gayana) noted as having a moderate effect on frequency or fire intensity (1). Answered UNKNOWN</v>
      </c>
      <c r="C22" s="53" t="str">
        <v>(1) https://www.agric.wa.gov.au/sites/gateway/files/DPIRD%20Environmental%20WRA%20Chloris%20gayana.pdf</v>
      </c>
    </row>
    <row r="23" spans="1:3" ht="45" x14ac:dyDescent="0.25">
      <c r="A23" s="30">
        <v>4.09</v>
      </c>
      <c r="B23" s="51" t="str">
        <v>Not enough information found. Noted to prefer to grow in areas with full exposure (1). However, not enough supporting information found.</v>
      </c>
      <c r="C23" s="51" t="str">
        <v>(1) https://www.botanikks.com/plants/chloris-pectinata-benth/565799/1</v>
      </c>
    </row>
    <row r="24" spans="1:3" ht="30" x14ac:dyDescent="0.25">
      <c r="A24" s="30">
        <v>4.0999999999999996</v>
      </c>
      <c r="B24" s="51" t="str">
        <v>Noted to grow in sandy soils (1)</v>
      </c>
      <c r="C24" s="51" t="str">
        <v>(1) https://ausgrass2.myspecies.info/content/chloris-pectinata</v>
      </c>
    </row>
    <row r="25" spans="1:3" x14ac:dyDescent="0.25">
      <c r="A25" s="30">
        <v>4.1100000000000003</v>
      </c>
      <c r="B25" s="51" t="str">
        <v>No evidence</v>
      </c>
      <c r="C25" s="51">
        <v>0</v>
      </c>
    </row>
    <row r="26" spans="1:3" x14ac:dyDescent="0.25">
      <c r="A26" s="30">
        <v>4.12</v>
      </c>
      <c r="B26" s="51" t="str">
        <v>No evidence</v>
      </c>
      <c r="C26" s="51">
        <v>0</v>
      </c>
    </row>
    <row r="27" spans="1:3" x14ac:dyDescent="0.25">
      <c r="A27" s="30">
        <v>5.01</v>
      </c>
      <c r="B27" s="51" t="str">
        <v>No evidence</v>
      </c>
      <c r="C27" s="51">
        <v>0</v>
      </c>
    </row>
    <row r="28" spans="1:3" x14ac:dyDescent="0.25">
      <c r="A28" s="30">
        <v>5.0199999999999996</v>
      </c>
      <c r="B28" s="51" t="str">
        <v>Of the family Poaceae</v>
      </c>
      <c r="C28" s="51">
        <v>0</v>
      </c>
    </row>
    <row r="29" spans="1:3" x14ac:dyDescent="0.25">
      <c r="A29" s="30">
        <v>5.03</v>
      </c>
      <c r="B29" s="51" t="str">
        <v>No evidence</v>
      </c>
      <c r="C29" s="51">
        <v>0</v>
      </c>
    </row>
    <row r="30" spans="1:3" x14ac:dyDescent="0.25">
      <c r="A30" s="30">
        <v>5.04</v>
      </c>
      <c r="B30" s="51" t="str">
        <v>No evidence</v>
      </c>
      <c r="C30" s="51">
        <v>0</v>
      </c>
    </row>
    <row r="31" spans="1:3" x14ac:dyDescent="0.25">
      <c r="A31" s="30">
        <v>6.01</v>
      </c>
      <c r="B31" s="50" t="str">
        <v>No evidence</v>
      </c>
      <c r="C31" s="51">
        <v>0</v>
      </c>
    </row>
    <row r="32" spans="1:3" ht="180" x14ac:dyDescent="0.25">
      <c r="A32" s="30">
        <v>6.02</v>
      </c>
      <c r="B32" s="51" t="str">
        <v>Produces viable seed (1) (2)</v>
      </c>
      <c r="C32" s="51" t="str">
        <v>(1) https://acquire.cqu.edu.au/articles/thesis/Germination_and_storage_studies_of_selected_Australian_tropical_native_grasses_in_relation_to_their_ecology_and_use_in_land_rehabilitation/13423679?file=26649827 (2) https://www.researchgate.net/profile/John-Hunter-7/publication/279964279_Vegetation_and_flora_of_Boronga_Boomi_and_Boomi_West_Nature_Reserves/links/55a0889f08ae032ef0545fa6/Vegetation-and-flora-of-Boronga-Boomi-and-Boomi-West-Nature-Reserves.pdf</v>
      </c>
    </row>
    <row r="33" spans="1:3" x14ac:dyDescent="0.25">
      <c r="A33" s="30">
        <v>6.03</v>
      </c>
      <c r="B33" s="51" t="str">
        <v>Not enough information found</v>
      </c>
      <c r="C33" s="51">
        <v>0</v>
      </c>
    </row>
    <row r="34" spans="1:3" ht="30" x14ac:dyDescent="0.25">
      <c r="A34" s="30">
        <v>6.04</v>
      </c>
      <c r="B34" s="51" t="str">
        <v>Not enough information found. Some congeners noted to be able to self pollinate (1) (2)</v>
      </c>
      <c r="C34" s="51" t="str">
        <v>(1) https://pza.sanbi.org/chloris-virgata (2) https://greg.app/pollinate-chloris/</v>
      </c>
    </row>
    <row r="35" spans="1:3" ht="30" x14ac:dyDescent="0.25">
      <c r="A35" s="30">
        <v>6.05</v>
      </c>
      <c r="B35" s="51" t="str">
        <v>Plants from this genus are primarily wind pollinated (1) (2)</v>
      </c>
      <c r="C35" s="51" t="str">
        <v>(1) https://pza.sanbi.org/chloris-virgata (2) https://greg.app/pollinate-chloris/</v>
      </c>
    </row>
    <row r="36" spans="1:3" ht="45" x14ac:dyDescent="0.25">
      <c r="A36" s="30">
        <v>6.06</v>
      </c>
      <c r="B36" s="51" t="str">
        <v>Noted to be able to grow vegetatively (1). Congener (Chloris gayana) noted to be able to grow vegetatively (2)</v>
      </c>
      <c r="C36" s="51" t="str">
        <v>(1) https://www.botanikks.com/plants/chloris-pectinata-benth/565799/1 (2) https://www.feedipedia.org/node/480</v>
      </c>
    </row>
    <row r="37" spans="1:3" ht="75" x14ac:dyDescent="0.25">
      <c r="A37" s="30">
        <v>6.07</v>
      </c>
      <c r="B37" s="51" t="str">
        <v>Noted as being an annual plant (1) (2)</v>
      </c>
      <c r="C37" s="51" t="str">
        <v>(1) https://nh.kanagawa-museum.jp/www/contents/1600215128180/simple/bull41_27-33_katsuyama_t.pdf (2) https://ausgrass2.myspecies.info/content/chloris-pectinata</v>
      </c>
    </row>
    <row r="38" spans="1:3" ht="60" x14ac:dyDescent="0.25">
      <c r="A38" s="30">
        <v>7.01</v>
      </c>
      <c r="B38" s="51" t="str">
        <v>Noted as occurring near woolen mills (1) (2)</v>
      </c>
      <c r="C38" s="51" t="str">
        <v xml:space="preserve">(1) http://floranorthamerica.org/Chloris_pectinata (2) https://nh.kanagawa-museum.jp/www/contents/1600215128180/simple/bull41_27-33_katsuyama_t.pdf </v>
      </c>
    </row>
    <row r="39" spans="1:3" ht="150" x14ac:dyDescent="0.25">
      <c r="A39" s="30">
        <v>7.02</v>
      </c>
      <c r="B39" s="51" t="str">
        <v>Plant used for fodder in native range. (1) (2). However, no evidence plant is dispersed out of native range. Answered UNKNOWN</v>
      </c>
      <c r="C39" s="51" t="str">
        <v xml:space="preserve">(1) Pavey, C., Jefferys, E., &amp; Nano, C. (2016). Persistence of the plains mouse, Pseudomys australis, with cattle grazing is facilitated by a diet dominated by disturbance-tolerant plants. Journal of Mammology, 97(4), 1102–1110. https://doi.org/10.1093/jmammal/gyw059 (2) https://futurebeef.com.au/wp-content/uploads/managing_mulga_grasslands_a_graziers_guide-LR.pdf
</v>
      </c>
    </row>
    <row r="40" spans="1:3" ht="60" x14ac:dyDescent="0.25">
      <c r="A40" s="30">
        <v>7.03</v>
      </c>
      <c r="B40" s="50" t="str">
        <v>Thought to have been introduced to non-native regions as a contaminant of woolen mills (1) (2)</v>
      </c>
      <c r="C40" s="51" t="str">
        <v xml:space="preserve">(1) http://floranorthamerica.org/Chloris_pectinata (2) https://nh.kanagawa-museum.jp/www/contents/1600215128180/simple/bull41_27-33_katsuyama_t.pdf </v>
      </c>
    </row>
    <row r="41" spans="1:3" ht="60" x14ac:dyDescent="0.25">
      <c r="A41" s="30">
        <v>7.04</v>
      </c>
      <c r="B41" s="51" t="str">
        <v>Noted as wind dispersed (1). Congener (C. nutans) noted to also be wind dispersed (2)</v>
      </c>
      <c r="C41" s="51" t="str">
        <v>(1) https://www.jstor.org/stable/2260669 (https://doi.org/10.2307/2260669) (2) https://www.cabidigitallibrary.org/doi/full/10.1079/cabicompendium.11259</v>
      </c>
    </row>
    <row r="42" spans="1:3" x14ac:dyDescent="0.25">
      <c r="A42" s="30">
        <v>7.05</v>
      </c>
      <c r="B42" s="51" t="str">
        <v>No studies found that looks at floatability</v>
      </c>
      <c r="C42" s="51">
        <v>0</v>
      </c>
    </row>
    <row r="43" spans="1:3" x14ac:dyDescent="0.25">
      <c r="A43" s="30">
        <v>7.06</v>
      </c>
      <c r="B43" s="51" t="str">
        <v>Not enough information found</v>
      </c>
      <c r="C43" s="51">
        <v>0</v>
      </c>
    </row>
    <row r="44" spans="1:3" ht="60" x14ac:dyDescent="0.25">
      <c r="A44" s="30">
        <v>7.07</v>
      </c>
      <c r="B44" s="51" t="str">
        <v>Not enough information found. Possible as seeds are small and as they have been found near woolen mills (1) (2)</v>
      </c>
      <c r="C44" s="51" t="str">
        <v xml:space="preserve">(1) http://floranorthamerica.org/Chloris_pectinata (2) https://nh.kanagawa-museum.jp/www/contents/1600215128180/simple/bull41_27-33_katsuyama_t.pdf </v>
      </c>
    </row>
    <row r="45" spans="1:3" x14ac:dyDescent="0.25">
      <c r="A45" s="30">
        <v>7.08</v>
      </c>
      <c r="B45" s="50" t="str">
        <v>Not enough information found</v>
      </c>
      <c r="C45" s="51">
        <v>0</v>
      </c>
    </row>
    <row r="46" spans="1:3" ht="25.5" x14ac:dyDescent="0.25">
      <c r="A46" s="30">
        <v>8.01</v>
      </c>
      <c r="B46" s="50" t="str">
        <v>Not enough information found. Possible given images of the plant. Answered UNKNOWN</v>
      </c>
      <c r="C46" s="51">
        <v>0</v>
      </c>
    </row>
    <row r="47" spans="1:3" x14ac:dyDescent="0.25">
      <c r="A47" s="30">
        <v>8.02</v>
      </c>
      <c r="B47" s="51" t="str">
        <v>Not enough information found</v>
      </c>
      <c r="C47" s="51">
        <v>0</v>
      </c>
    </row>
    <row r="48" spans="1:3" ht="60" x14ac:dyDescent="0.25">
      <c r="A48" s="30">
        <v>8.0299999999999994</v>
      </c>
      <c r="B48" s="51" t="str">
        <v>Not enough information found on taxon, but congeners noted to be well controlled by herbicides (1) (2)</v>
      </c>
      <c r="C48" s="51" t="str">
        <v>(1) https://pmc.ncbi.nlm.nih.gov/articles/PMC8398657/  (2) https://www.nature.com/articles/s41598-019-47237-x</v>
      </c>
    </row>
    <row r="49" spans="1:3" ht="90" x14ac:dyDescent="0.25">
      <c r="A49" s="30">
        <v>8.0399999999999991</v>
      </c>
      <c r="B49" s="51" t="str">
        <v>Noted to be able to resprout (1). However, not enough supporting information found and congners (C. gayana) noted to be unable to repsrout (2). Answered UNKNOWN</v>
      </c>
      <c r="C49" s="51" t="str">
        <v>(1) https://www.researchgate.net/publication/279964279_Vegetation_and_flora_of_Boronga_Boomi_and_Boomi_West_Nature_Reserves (2) https://plants.sc.egov.usda.gov/plant-profile/CHGA2/characteristics</v>
      </c>
    </row>
    <row r="50" spans="1:3" x14ac:dyDescent="0.25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Props1.xml><?xml version="1.0" encoding="utf-8"?>
<ds:datastoreItem xmlns:ds="http://schemas.openxmlformats.org/officeDocument/2006/customXml" ds:itemID="{C72C3439-75BE-411A-8E6B-DF10E44BE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BC6E0-5DF0-4D91-A86F-6AB1E4A62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a967f-c9b6-4417-8b28-12bf5b07c60b"/>
    <ds:schemaRef ds:uri="898990d9-3832-423e-b64c-5c8524f18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714E1-6774-437D-801A-4B8EB940739E}">
  <ds:schemaRefs>
    <ds:schemaRef ds:uri="http://schemas.microsoft.com/office/2006/metadata/properties"/>
    <ds:schemaRef ds:uri="http://schemas.microsoft.com/office/infopath/2007/PartnerControls"/>
    <ds:schemaRef ds:uri="f21a967f-c9b6-4417-8b28-12bf5b07c60b"/>
    <ds:schemaRef ds:uri="898990d9-3832-423e-b64c-5c8524f18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WRA Worksheet</vt:lpstr>
      <vt:lpstr>LUT</vt:lpstr>
      <vt:lpstr>PDF Template Scoresheet</vt:lpstr>
      <vt:lpstr>PDF Template Refs &amp;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Seokmin Kim</cp:lastModifiedBy>
  <cp:revision/>
  <dcterms:created xsi:type="dcterms:W3CDTF">2021-06-15T16:34:22Z</dcterms:created>
  <dcterms:modified xsi:type="dcterms:W3CDTF">2025-03-06T15:57:20Z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