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defaultThemeVersion="166925"/>
  <mc:AlternateContent xmlns:mc="http://schemas.openxmlformats.org/markup-compatibility/2006">
    <mc:Choice Requires="x15">
      <x15ac:absPath xmlns:x15ac="http://schemas.microsoft.com/office/spreadsheetml/2010/11/ac" url="/Users/seokminkim/Desktop/Assessments/Species/Neomarica gracilis/Docs/"/>
    </mc:Choice>
  </mc:AlternateContent>
  <xr:revisionPtr revIDLastSave="0" documentId="13_ncr:1_{B4948202-5485-0841-BC49-5BAFBE0DF3E9}" xr6:coauthVersionLast="47" xr6:coauthVersionMax="47" xr10:uidLastSave="{00000000-0000-0000-0000-000000000000}"/>
  <bookViews>
    <workbookView xWindow="-47460" yWindow="3860" windowWidth="27260" windowHeight="17140" xr2:uid="{DC9EAAB9-A961-4D36-B025-37CCF3FD5897}"/>
  </bookViews>
  <sheets>
    <sheet name="WRA Worksheet" sheetId="1" r:id="rId1"/>
    <sheet name="PDF Template Scoresheet" sheetId="3" r:id="rId2"/>
    <sheet name="LUT" sheetId="2" r:id="rId3"/>
    <sheet name="PDF Template Refs &amp; Data" sheetId="4" r:id="rId4"/>
  </sheets>
  <definedNames>
    <definedName name="_xlnm._FilterDatabase" localSheetId="0" hidden="1">'WRA Worksheet'!$B$65:$C$67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 l="1"/>
  <c r="D4" i="3" s="1"/>
  <c r="A1" i="3"/>
  <c r="D71" i="1"/>
  <c r="D73" i="1"/>
  <c r="D72" i="1"/>
  <c r="C53" i="3" s="1" a="1"/>
  <c r="C53" i="3" s="1"/>
  <c r="I26" i="2"/>
  <c r="I27" i="2"/>
  <c r="D3" i="1"/>
  <c r="D3" i="3" s="1"/>
  <c r="D5" i="1"/>
  <c r="D5" i="3" s="1"/>
  <c r="D8" i="1"/>
  <c r="D8" i="3" s="1"/>
  <c r="D9" i="1"/>
  <c r="D9" i="3" s="1"/>
  <c r="D11" i="1"/>
  <c r="D11" i="3" s="1"/>
  <c r="D12" i="1"/>
  <c r="D12" i="3" s="1"/>
  <c r="D13" i="1"/>
  <c r="D13" i="3" s="1"/>
  <c r="D14" i="1"/>
  <c r="D14" i="3" s="1"/>
  <c r="D15" i="1"/>
  <c r="D15" i="3" s="1"/>
  <c r="D16" i="1"/>
  <c r="D16" i="3" s="1"/>
  <c r="D17" i="1"/>
  <c r="D17" i="3" s="1"/>
  <c r="D18" i="1"/>
  <c r="D18" i="3" s="1"/>
  <c r="D19" i="1"/>
  <c r="D19" i="3" s="1"/>
  <c r="D20" i="1"/>
  <c r="D20" i="3" s="1"/>
  <c r="D21" i="1"/>
  <c r="D21" i="3" s="1"/>
  <c r="D22" i="1"/>
  <c r="D22" i="3" s="1"/>
  <c r="D23" i="1"/>
  <c r="D23" i="3" s="1"/>
  <c r="D24" i="1"/>
  <c r="D24" i="3" s="1"/>
  <c r="D25" i="1"/>
  <c r="D25" i="3" s="1"/>
  <c r="D26" i="1"/>
  <c r="D26" i="3" s="1"/>
  <c r="D27" i="1"/>
  <c r="D27" i="3" s="1"/>
  <c r="D28" i="1"/>
  <c r="D28" i="3" s="1"/>
  <c r="D29" i="1"/>
  <c r="D29" i="3" s="1"/>
  <c r="D30" i="1"/>
  <c r="D30" i="3" s="1"/>
  <c r="D31" i="1"/>
  <c r="D31" i="3" s="1"/>
  <c r="D32" i="1"/>
  <c r="D32" i="3" s="1"/>
  <c r="D33" i="1"/>
  <c r="D33" i="3" s="1"/>
  <c r="D34" i="1"/>
  <c r="D34" i="3" s="1"/>
  <c r="D35" i="1"/>
  <c r="D35" i="3" s="1"/>
  <c r="D36" i="1"/>
  <c r="D36" i="3" s="1"/>
  <c r="D37" i="1"/>
  <c r="D37" i="3" s="1"/>
  <c r="D38" i="1"/>
  <c r="D38" i="3" s="1"/>
  <c r="D39" i="1"/>
  <c r="D39" i="3" s="1"/>
  <c r="D40" i="1"/>
  <c r="D40" i="3" s="1"/>
  <c r="D41" i="1"/>
  <c r="D41" i="3" s="1"/>
  <c r="D42" i="1"/>
  <c r="D42" i="3" s="1"/>
  <c r="D43" i="1"/>
  <c r="D43" i="3" s="1"/>
  <c r="D44" i="1"/>
  <c r="D44" i="3" s="1"/>
  <c r="D45" i="1"/>
  <c r="D45" i="3" s="1"/>
  <c r="D46" i="1"/>
  <c r="D46" i="3" s="1"/>
  <c r="D47" i="1"/>
  <c r="D47" i="3" s="1"/>
  <c r="D48" i="1"/>
  <c r="D48" i="3" s="1"/>
  <c r="D49" i="1"/>
  <c r="D49" i="3" s="1"/>
  <c r="D50" i="1"/>
  <c r="D50" i="3" s="1"/>
  <c r="D51" i="1"/>
  <c r="D51" i="3" s="1"/>
  <c r="C57" i="1"/>
  <c r="B57" i="3" s="1"/>
  <c r="C57" i="3" s="1"/>
  <c r="C58" i="1"/>
  <c r="B58" i="3" s="1"/>
  <c r="C58" i="3" s="1"/>
  <c r="C59" i="1"/>
  <c r="B59" i="3" s="1"/>
  <c r="C59" i="3" s="1"/>
  <c r="B2" i="4" a="1"/>
  <c r="B2" i="4" s="1"/>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4" i="3"/>
  <c r="C5" i="3"/>
  <c r="C3" i="3"/>
  <c r="C74" i="1" l="1"/>
  <c r="D59" i="1"/>
  <c r="D58" i="1"/>
  <c r="C60" i="3"/>
  <c r="C60" i="1"/>
  <c r="B60" i="3" s="1"/>
  <c r="D57" i="1"/>
  <c r="D53" i="1"/>
  <c r="D60" i="1" l="1"/>
  <c r="D54" i="1"/>
  <c r="C54" i="3" s="1"/>
  <c r="C5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<sst xmlns="http://schemas.openxmlformats.org/spreadsheetml/2006/main" count="334" uniqueCount="177">
  <si>
    <t>Species:</t>
  </si>
  <si>
    <t>Neomarica gracilis (walking iris) Family: Iridaceae aka Trimezia gracilis, Cypella gracilis</t>
  </si>
  <si>
    <r>
      <rPr>
        <sz val="11"/>
        <color rgb="FF000000"/>
        <rFont val="Calibri"/>
        <family val="2"/>
      </rPr>
      <t>Assessment date:</t>
    </r>
    <r>
      <rPr>
        <sz val="11"/>
        <color rgb="FFFF0000"/>
        <rFont val="Calibri"/>
        <family val="2"/>
      </rPr>
      <t xml:space="preserve"> </t>
    </r>
    <r>
      <rPr>
        <sz val="11"/>
        <color rgb="FF000000"/>
        <rFont val="Calibri"/>
        <family val="2"/>
      </rPr>
      <t xml:space="preserve"> January 27, 2025 Prepared by Seokmin Kim</t>
    </r>
  </si>
  <si>
    <t>Number</t>
  </si>
  <si>
    <t>Question</t>
  </si>
  <si>
    <t>Answer</t>
  </si>
  <si>
    <t>Score</t>
  </si>
  <si>
    <t>Uncertainty</t>
  </si>
  <si>
    <t>Evidence</t>
  </si>
  <si>
    <t>Reference</t>
  </si>
  <si>
    <t>Is the species highly domesticated?</t>
  </si>
  <si>
    <t>n</t>
  </si>
  <si>
    <t>No evidence taxon is highly domesticated</t>
  </si>
  <si>
    <t>Has the species become naturalised where grown?</t>
  </si>
  <si>
    <t>Does the species have weedy races?</t>
  </si>
  <si>
    <t>Species suited to Florida's USDA climate zones (1-low; 2-intermediate; 3-high)
       North Zone: suited to Zones 8, 9
       Central Zone: suited to Zones 9, 10
       South Zone: suited to Zone 10</t>
  </si>
  <si>
    <t>See attached climate suitability map</t>
  </si>
  <si>
    <t>Quality of climate match data (1-low; 2-intermediate; 3-high)</t>
  </si>
  <si>
    <t>Broad climate suitability (environmental versatility)</t>
  </si>
  <si>
    <t xml:space="preserve">See attached climate suitability map. </t>
  </si>
  <si>
    <t>Native or naturalized in habitats with periodic inundation
       North Zone: mean annual precipitation 50-70 inches
       Central Zone: mean annual precipitation 40-60 inches
       South Zone: mean annual precipitation 40-60 inches</t>
  </si>
  <si>
    <t>y</t>
  </si>
  <si>
    <t>Does the species have a history of repeated introductions outside its natural range?</t>
  </si>
  <si>
    <t>(1) (2) Cultivated and introduced for ornamental uses in at least Florida and the Galapagos. (3) Native to southern Brazil and Paraguay.</t>
  </si>
  <si>
    <t>(1) https://www.unf.edu/botanical-garden/plants/neomarica-gracilis.html (2) https://doi.org/10.1371/journal.pone.0001042 (3) https://powo.science.kew.org/taxon/urn:lsid:ipni.org:names:77182400-1</t>
  </si>
  <si>
    <t>Naturalized beyond native range</t>
  </si>
  <si>
    <t xml:space="preserve">(1) (2) Small naturalized communities exist in Hawaii </t>
  </si>
  <si>
    <t>(1) http://hbs.bpbmwebdata.org/pubs-online/pdf/op27p126-131.pdf (2) http://hbs.bishopmuseum.org/pubs-online/pdf/op156p55-70.pdf</t>
  </si>
  <si>
    <t>Garden/amenity/disturbance weed</t>
  </si>
  <si>
    <t>?</t>
  </si>
  <si>
    <t>(1) Described as having no reports of invasiveness. However, (2) in Hawaii, the plant was observed spreading beyond its plantings vegetatively. Given lack of information, answered UNKNOWN</t>
  </si>
  <si>
    <t>(1) https://plantpono.org/hpwra/neomarica-gracilis/ (2) http://hbs.bishopmuseum.org/pubs-online/pdf/op156p55-70.pdf</t>
  </si>
  <si>
    <t>Weed of agriculture</t>
  </si>
  <si>
    <t>No evidence plant is a weed of agriculture</t>
  </si>
  <si>
    <t>Environmental weed</t>
  </si>
  <si>
    <t>No evidence plant is a weed of natural ecosystems</t>
  </si>
  <si>
    <t>Congeneric weed</t>
  </si>
  <si>
    <t>(1) Neomarica caerulea" listed as invasive in Cuba. However, not much additional information found about its impacts. Answered UNKNOWN</t>
  </si>
  <si>
    <t>(1) https://www.researchgate.net/profile/Angel-Vale/publication/256474655_Lista_nacional_de_especies_de_plantas_invasoras_y_potencialmente_invasoras_en_la_Republica_de_Cuba-2012/links/0c960522f441a94d18000000/Lista-nacional-de-especies-de-plantas-invasoras-y-potencialmente-invasoras-en-la-Republica-de-Cuba-2012.pdf</t>
  </si>
  <si>
    <t>Produces spines, thorns or burrs</t>
  </si>
  <si>
    <t>No evidence plant produces these structures</t>
  </si>
  <si>
    <t>Allelopathic</t>
  </si>
  <si>
    <t>Not enough information found</t>
  </si>
  <si>
    <t>Parasitic</t>
  </si>
  <si>
    <t>No evidence plant is parasitic</t>
  </si>
  <si>
    <t>Unpalatable to grazing animals</t>
  </si>
  <si>
    <t>Toxic to animals</t>
  </si>
  <si>
    <t>(1) Noted to be poisonous if ingested. However, not listed in the ASPCA list of toxic species (2). Nor is there much information about what toxins or toxic effects are present. Answered UNKNOWN</t>
  </si>
  <si>
    <t>(1) https://davesgarden.com/guides/pf/go/2108 (2) https://www.aspca.org/pet-care/animal-poison-control/toxic-and-non-toxic-plants</t>
  </si>
  <si>
    <t>Host for recognised pests and pathogens</t>
  </si>
  <si>
    <t>(1) (2) (3) Host to the nettle caterpillar (Darna pallivitta)</t>
  </si>
  <si>
    <t>(1) https://www.cabidigitallibrary.org/doi/full/10.1079/cabicompendium.72588912 (2) https://scholarspace.manoa.hawaii.edu/server/api/core/bitstreams/e4bc74a6-4df5-4215-8a19-7655906cefd6/content (3) https://plantpono.org/hpwra/neomarica-gracilis/</t>
  </si>
  <si>
    <t>Causes allergies or is otherwise toxic to humans</t>
  </si>
  <si>
    <t>(1) Noted to be poisonous if ingested. However, there is not much information about what toxins or toxic effects are present. Answered UNKNOWN</t>
  </si>
  <si>
    <t>(1) https://davesgarden.com/guides/pf/go/2108</t>
  </si>
  <si>
    <t>Creates a fire hazard in natural ecosystems</t>
  </si>
  <si>
    <t>No evidence plant creates a fire hazard</t>
  </si>
  <si>
    <t>Is a shade tolerant plant at some stage of its life cycle</t>
  </si>
  <si>
    <t>(1) (2) Descrbied as shade tolerant</t>
  </si>
  <si>
    <t>(1) https://plantpono.org/hpwra/neomarica-gracilis/  (2) https://www.nparks.gov.sg/florafaunaweb/flora/2/2/2260</t>
  </si>
  <si>
    <t>Grows on infertile soils (oligotrophic, limerock, or excessively draining soils).  North &amp; Central Zones: infertile soils; South Zone: shallow limerock or Histisols.</t>
  </si>
  <si>
    <t>(1) Described to prefer moist, but well-drained soils. (2) Noted to tolerate many soil types. (3) soil tolerances listed as occasionally wet, acidic, sand, loam, and clay. Given ability to grow on sand, answered YES</t>
  </si>
  <si>
    <t>(1) https://www.nparks.gov.sg/florafaunaweb/flora/2/2/2260 (2) https://plantpono.org/hpwra/neomarica-gracilis/ (3) https://hort.ifas.ufl.edu/database/documents/pdf/shrub_fact_sheets/neosppa.pdf</t>
  </si>
  <si>
    <t>Climbing or smothering growth habit</t>
  </si>
  <si>
    <t>No evidence plant has such habits</t>
  </si>
  <si>
    <t>Forms dense thickets</t>
  </si>
  <si>
    <t>No evidence plant forms dense thickets</t>
  </si>
  <si>
    <t>Aquatic</t>
  </si>
  <si>
    <t>Not aquatic</t>
  </si>
  <si>
    <t>Grass</t>
  </si>
  <si>
    <t>Not of the Poacea familiy</t>
  </si>
  <si>
    <t>Nitrogen fixing woody plant</t>
  </si>
  <si>
    <t>No evidence it is nitrogen fixing</t>
  </si>
  <si>
    <t>Geophyte</t>
  </si>
  <si>
    <t>No evidence plant has geophyte properties</t>
  </si>
  <si>
    <t>Evidence of substantial reproductive failure in native habitat</t>
  </si>
  <si>
    <t>No evidence of substantial reproductive failure in native habitats</t>
  </si>
  <si>
    <t>Produces viable seed</t>
  </si>
  <si>
    <t>(1) (2) (3) Described to propage through seeds.</t>
  </si>
  <si>
    <t>(1) https://www.nparks.gov.sg/florafaunaweb/flora/2/2/2260 (2) https://plantpono.org/hpwra/neomarica-gracilis/ (3) https://davesgarden.com/community/forums/t/606308/#b</t>
  </si>
  <si>
    <t>Hybridizes naturally</t>
  </si>
  <si>
    <t>No evidence found</t>
  </si>
  <si>
    <t>Self-compatible or apomictic</t>
  </si>
  <si>
    <t>Requires specialist pollinators</t>
  </si>
  <si>
    <t>No evidence plant requires specialist pollinators</t>
  </si>
  <si>
    <t>Reproduction by vegetative propagation</t>
  </si>
  <si>
    <t>(1) "It spread via rhizomes as well as plantlets on the tips on the tips of the laves, which root when the leaves age and touch the ground." (2) Can grow easily from plantlets that appear at the tip of each flower spike.</t>
  </si>
  <si>
    <t>(1) http://hbs.bishopmuseum.org/pubs-online/pdf/op156p55-70.pdf (2) https://www.uaex.uada.edu/yard-garden/resource-library/plant-week/iris-walking-1-29-09.aspx</t>
  </si>
  <si>
    <t>Minimum generative time (years)</t>
  </si>
  <si>
    <t>(1) Noted as a perennial. Not much information on generative time. Answered UNKNOWN</t>
  </si>
  <si>
    <t>(1) https://www.nparks.gov.sg/florafaunaweb/flora/2/2/2260</t>
  </si>
  <si>
    <t>Propagules likely to be dispersed unintentionally (plants growing in heavily trafficked areas)</t>
  </si>
  <si>
    <t>No evidence propagules are very small or has burrs/other characteristics that may facilitate unintetntional dispersal.</t>
  </si>
  <si>
    <t>Propagules dispersed intentionally by people</t>
  </si>
  <si>
    <t>(1) (2) Sold online</t>
  </si>
  <si>
    <t>(1) https://www.australianplantsonline.com.au/neomarica-gracilis-walking-iris.html (2) https://www.amazon.com/Neomarica-gracilis-Tropical-Foliage-Perennial/dp/B0CWB6HZGV?th=1</t>
  </si>
  <si>
    <t>Propagules likely to disperse as a produce contaminant</t>
  </si>
  <si>
    <t>No evidence plant is likely to disperse as contaminants</t>
  </si>
  <si>
    <t>Propagules adapted to wind dispersal</t>
  </si>
  <si>
    <t>No evidence plant is adapted to wind dispersal</t>
  </si>
  <si>
    <t>Propagules water dispersed</t>
  </si>
  <si>
    <t>No evidence plant is adapted to water dispersal. Possible as it is described as often being found near pond-edges (1).</t>
  </si>
  <si>
    <t>(1) https://www.uaex.uada.edu/yard-garden/resource-library/plant-week/iris-walking-1-29-09.aspx</t>
  </si>
  <si>
    <t>Propagules bird dispersed</t>
  </si>
  <si>
    <t>(1) Described to be dispersed by birds, but not much supporting information found.</t>
  </si>
  <si>
    <t>Propagules dispersed by other animals (externally)</t>
  </si>
  <si>
    <t>(1) Potentially dispersed by ants. However, not enough information found.</t>
  </si>
  <si>
    <t>(1) https://plantpono.org/hpwra/neomarica-gracilis/</t>
  </si>
  <si>
    <t>Propagules dispersed by other animals (internally)</t>
  </si>
  <si>
    <t>Prolific seed production</t>
  </si>
  <si>
    <t>No evidnece of prolific seed production</t>
  </si>
  <si>
    <t>Evidence that a persistent propagule bank is formed (&gt;1 yr)</t>
  </si>
  <si>
    <t>Well controlled by herbicides</t>
  </si>
  <si>
    <t>Tolerates, or benefits from, mutilation or cultivation</t>
  </si>
  <si>
    <t>(1) (2) Possible to propagate through division.</t>
  </si>
  <si>
    <t>(1) https://www.nparks.gov.sg/florafaunaweb/flora/2/2/2260 (2) https://www.masterclass.com/articles/walking-iris-care-guide</t>
  </si>
  <si>
    <t>Effective natural enemies present in U.S.</t>
  </si>
  <si>
    <t>No evidence of effective natural enemies in the USA</t>
  </si>
  <si>
    <t>Total Score</t>
  </si>
  <si>
    <t>Outcome</t>
  </si>
  <si>
    <t>Section</t>
  </si>
  <si>
    <t># of questions answered</t>
  </si>
  <si>
    <t>satisfy minimum?</t>
  </si>
  <si>
    <t>A</t>
  </si>
  <si>
    <t>B</t>
  </si>
  <si>
    <t>C</t>
  </si>
  <si>
    <t>total</t>
  </si>
  <si>
    <t>Do not complete unless the Outcome (cell D54) is "Evaluate Further"</t>
  </si>
  <si>
    <t xml:space="preserve">Secondary Screening </t>
  </si>
  <si>
    <t xml:space="preserve"> Taxon shade-tolerant or forms dense stands?</t>
  </si>
  <si>
    <t>yes</t>
  </si>
  <si>
    <t xml:space="preserve"> Taxon is clearly bird- or wind-dispersed?</t>
  </si>
  <si>
    <t>no</t>
  </si>
  <si>
    <t xml:space="preserve"> Taxon's life cycle &lt;4 years?</t>
  </si>
  <si>
    <t xml:space="preserve"> Weed of cultivated land?</t>
  </si>
  <si>
    <t xml:space="preserve"> Unpalatable to grazing animals?</t>
  </si>
  <si>
    <t xml:space="preserve"> Forms dense stands/populations?</t>
  </si>
  <si>
    <t xml:space="preserve"> Taxon a tree or tree-like shrub?</t>
  </si>
  <si>
    <t xml:space="preserve"> Taxon herbaceous or a low-growing shrub?</t>
  </si>
  <si>
    <t xml:space="preserve"> Taxon a vine or liana?</t>
  </si>
  <si>
    <t>Secondary Screening result:</t>
  </si>
  <si>
    <t>ZONES</t>
  </si>
  <si>
    <r>
      <t xml:space="preserve">Genus species </t>
    </r>
    <r>
      <rPr>
        <b/>
        <sz val="14"/>
        <rFont val="Calibri"/>
        <family val="2"/>
        <scheme val="minor"/>
      </rPr>
      <t xml:space="preserve">(common name) </t>
    </r>
  </si>
  <si>
    <t>Species suited to Florida's USDA climate zones (0-low; 1-intermediate; 2-high)
       North Zone: suited to Zones 8, 9
       Central Zone: suited to Zones 9, 10
       South Zone: suited to Zone 10</t>
  </si>
  <si>
    <t>Quality of climate match data (0-low; 1-intermediate; 2-high)</t>
  </si>
  <si>
    <t xml:space="preserve">Implemented Pacific Second Screening </t>
  </si>
  <si>
    <t>Risk Assessment Results</t>
  </si>
  <si>
    <t>section</t>
  </si>
  <si>
    <t># questions answered</t>
  </si>
  <si>
    <t>Scorecard</t>
  </si>
  <si>
    <t>Lookup Table A1:</t>
  </si>
  <si>
    <t>N Score</t>
  </si>
  <si>
    <t>Y Score</t>
  </si>
  <si>
    <t>Locate value of inputs and lookup output for each question</t>
  </si>
  <si>
    <r>
      <rPr>
        <b/>
        <sz val="11"/>
        <color theme="1"/>
        <rFont val="Calibri"/>
        <family val="2"/>
        <scheme val="minor"/>
      </rPr>
      <t>A</t>
    </r>
    <r>
      <rPr>
        <sz val="11"/>
        <color theme="1"/>
        <rFont val="Calibri"/>
        <family val="2"/>
        <scheme val="minor"/>
      </rPr>
      <t xml:space="preserve"> C</t>
    </r>
  </si>
  <si>
    <r>
      <t xml:space="preserve">                                         </t>
    </r>
    <r>
      <rPr>
        <b/>
        <i/>
        <sz val="11"/>
        <color theme="1"/>
        <rFont val="Calibri"/>
        <family val="2"/>
        <scheme val="minor"/>
      </rPr>
      <t xml:space="preserve"> Yes</t>
    </r>
    <r>
      <rPr>
        <sz val="11"/>
        <color theme="1"/>
        <rFont val="Calibri"/>
        <family val="2"/>
        <scheme val="minor"/>
      </rPr>
      <t xml:space="preserve"> to questions 3.01-3.05</t>
    </r>
  </si>
  <si>
    <t>default</t>
  </si>
  <si>
    <t>Inputs</t>
  </si>
  <si>
    <t>The response to qestions 2.01 and 2.02 is 2 unless a climate analysis is done</t>
  </si>
  <si>
    <t>Results</t>
  </si>
  <si>
    <t>Refer to lookup Table A1</t>
  </si>
  <si>
    <r>
      <t xml:space="preserve">       </t>
    </r>
    <r>
      <rPr>
        <b/>
        <i/>
        <sz val="11"/>
        <color theme="1"/>
        <rFont val="Calibri"/>
        <family val="2"/>
        <scheme val="minor"/>
      </rPr>
      <t xml:space="preserve">  No</t>
    </r>
    <r>
      <rPr>
        <sz val="11"/>
        <color theme="1"/>
        <rFont val="Calibri"/>
        <family val="2"/>
        <scheme val="minor"/>
      </rPr>
      <t xml:space="preserve"> to questions 3.01-3.02</t>
    </r>
  </si>
  <si>
    <t>E</t>
  </si>
  <si>
    <t xml:space="preserve">Input </t>
  </si>
  <si>
    <t>N</t>
  </si>
  <si>
    <t>Y</t>
  </si>
  <si>
    <t>3.02-3.05</t>
  </si>
  <si>
    <r>
      <rPr>
        <b/>
        <sz val="11"/>
        <color theme="1"/>
        <rFont val="Calibri"/>
        <family val="2"/>
        <scheme val="minor"/>
      </rPr>
      <t>B</t>
    </r>
    <r>
      <rPr>
        <sz val="11"/>
        <color theme="1"/>
        <rFont val="Calibri"/>
        <family val="2"/>
        <scheme val="minor"/>
      </rPr>
      <t xml:space="preserve"> C</t>
    </r>
  </si>
  <si>
    <t>Lookup Table for 6.07</t>
  </si>
  <si>
    <t>Years</t>
  </si>
  <si>
    <t>Lookup for Secondary Screening (Vine/Liana Only)</t>
  </si>
  <si>
    <t>Test 1:</t>
  </si>
  <si>
    <t>Test 2:</t>
  </si>
  <si>
    <r>
      <rPr>
        <b/>
        <sz val="11"/>
        <color theme="1"/>
        <rFont val="Calibri"/>
        <family val="2"/>
        <scheme val="minor"/>
      </rPr>
      <t>C</t>
    </r>
    <r>
      <rPr>
        <sz val="11"/>
        <color theme="1"/>
        <rFont val="Calibri"/>
        <family val="2"/>
        <scheme val="minor"/>
      </rPr>
      <t xml:space="preserve"> E</t>
    </r>
  </si>
  <si>
    <t>Refer to lookup Table A3</t>
  </si>
  <si>
    <t>High levels of uncertainty for Central</t>
  </si>
  <si>
    <t>Highly suited for South. Low suitability for Central. Not suitable for North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</si>
</sst>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1"/>
      <color theme="1"/>
      <name val="Calibri"/>
      <family val="2"/>
      <scheme val="minor"/>
    </font>
    <font>
      <b/>
      <sz val="11"/>
      <color theme="1" tint="0.499984740745262"/>
      <name val="Calibri"/>
      <family val="2"/>
      <scheme val="minor"/>
    </font>
    <font>
      <sz val="8"/>
      <color theme="1"/>
      <name val="Calibri"/>
      <family val="2"/>
      <scheme val="minor"/>
    </font>
    <font>
      <sz val="7"/>
      <color theme="1"/>
      <name val="Calibri"/>
      <family val="2"/>
      <scheme val="minor"/>
    </font>
    <font>
      <b/>
      <i/>
      <sz val="11"/>
      <color theme="1"/>
      <name val="Calibri"/>
      <family val="2"/>
      <scheme val="minor"/>
    </font>
    <font>
      <b/>
      <sz val="11"/>
      <name val="Calibri"/>
      <family val="2"/>
      <scheme val="minor"/>
    </font>
    <font>
      <sz val="11"/>
      <color rgb="FFFF0000"/>
      <name val="Calibri"/>
      <family val="2"/>
      <scheme val="minor"/>
    </font>
    <font>
      <sz val="12"/>
      <name val="Calibri"/>
      <family val="2"/>
      <scheme val="minor"/>
    </font>
    <font>
      <b/>
      <i/>
      <sz val="14"/>
      <name val="Calibri"/>
      <family val="2"/>
      <scheme val="minor"/>
    </font>
    <font>
      <sz val="11"/>
      <color indexed="8"/>
      <name val="Calibri"/>
      <family val="2"/>
      <scheme val="minor"/>
    </font>
    <font>
      <sz val="9"/>
      <color indexed="8"/>
      <name val="Helvetica"/>
      <family val="2"/>
    </font>
    <font>
      <sz val="11"/>
      <name val="Calibri"/>
      <family val="2"/>
      <scheme val="minor"/>
    </font>
    <font>
      <b/>
      <sz val="11"/>
      <color indexed="8"/>
      <name val="Calibri"/>
      <family val="2"/>
      <scheme val="minor"/>
    </font>
    <font>
      <b/>
      <sz val="9"/>
      <color indexed="8"/>
      <name val="Helvetica"/>
      <family val="2"/>
    </font>
    <font>
      <b/>
      <sz val="9"/>
      <name val="Arial"/>
      <family val="2"/>
    </font>
    <font>
      <b/>
      <sz val="10"/>
      <name val="Calibri"/>
      <family val="2"/>
      <scheme val="minor"/>
    </font>
    <font>
      <sz val="9"/>
      <name val="Arial"/>
      <family val="2"/>
    </font>
    <font>
      <sz val="10"/>
      <name val="Calibri"/>
      <family val="2"/>
      <scheme val="minor"/>
    </font>
    <font>
      <b/>
      <sz val="14"/>
      <name val="Calibri"/>
      <family val="2"/>
      <scheme val="minor"/>
    </font>
    <font>
      <sz val="10"/>
      <name val="Arial"/>
      <family val="2"/>
    </font>
    <font>
      <sz val="11"/>
      <name val="Calibri"/>
      <family val="2"/>
    </font>
    <font>
      <sz val="11"/>
      <name val="Arial"/>
      <family val="2"/>
    </font>
    <font>
      <sz val="10"/>
      <name val="Calibri"/>
      <family val="2"/>
    </font>
    <font>
      <b/>
      <sz val="12"/>
      <color theme="4"/>
      <name val="Arial"/>
      <family val="2"/>
    </font>
    <font>
      <sz val="10"/>
      <color theme="1"/>
      <name val="Calibri"/>
      <family val="2"/>
    </font>
    <font>
      <b/>
      <sz val="11"/>
      <color rgb="FFFF0000"/>
      <name val="Calibri"/>
      <family val="2"/>
      <scheme val="minor"/>
    </font>
    <font>
      <u/>
      <sz val="11"/>
      <color theme="10"/>
      <name val="Calibri"/>
      <family val="2"/>
      <scheme val="minor"/>
    </font>
    <font>
      <sz val="11"/>
      <color rgb="FF000000"/>
      <name val="Calibri"/>
      <family val="2"/>
    </font>
    <font>
      <sz val="11"/>
      <color rgb="FFFF0000"/>
      <name val="Calibri"/>
      <family val="2"/>
    </font>
    <font>
      <sz val="11"/>
      <color theme="1"/>
      <name val="Calibri"/>
      <family val="2"/>
    </font>
    <font>
      <sz val="12"/>
      <color rgb="FF000000"/>
      <name val="Calibri"/>
      <family val="2"/>
    </font>
    <font>
      <sz val="11"/>
      <color rgb="FF242424"/>
      <name val="Aptos Narrow"/>
      <family val="2"/>
    </font>
    <font>
      <sz val="11"/>
      <color rgb="FF000000"/>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indexed="64"/>
      </patternFill>
    </fill>
  </fills>
  <borders count="39">
    <border>
      <left/>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diagonal/>
    </border>
    <border>
      <left/>
      <right style="double">
        <color indexed="64"/>
      </right>
      <top/>
      <bottom/>
      <diagonal/>
    </border>
    <border>
      <left style="thin">
        <color theme="2"/>
      </left>
      <right style="thin">
        <color theme="2"/>
      </right>
      <top style="thin">
        <color theme="2"/>
      </top>
      <bottom style="thin">
        <color theme="2"/>
      </bottom>
      <diagonal/>
    </border>
    <border>
      <left/>
      <right style="thin">
        <color theme="2"/>
      </right>
      <top style="thin">
        <color theme="2"/>
      </top>
      <bottom style="thin">
        <color theme="2"/>
      </bottom>
      <diagonal/>
    </border>
    <border>
      <left style="thin">
        <color theme="2"/>
      </left>
      <right/>
      <top/>
      <bottom style="double">
        <color theme="2"/>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indexed="64"/>
      </top>
      <bottom/>
      <diagonal/>
    </border>
    <border>
      <left/>
      <right style="thin">
        <color indexed="64"/>
      </right>
      <top/>
      <bottom style="thin">
        <color indexed="64"/>
      </bottom>
      <diagonal/>
    </border>
  </borders>
  <cellStyleXfs count="2">
    <xf numFmtId="0" fontId="0" fillId="0" borderId="0" applyProtection="0"/>
    <xf numFmtId="0" fontId="27" fillId="0" borderId="0" applyNumberFormat="0" applyFill="0" applyBorder="0" applyAlignment="0" applyProtection="0"/>
  </cellStyleXfs>
  <cellXfs count="158">
    <xf numFmtId="0" fontId="0" fillId="0" borderId="0" xfId="0"/>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9" xfId="0" applyBorder="1"/>
    <xf numFmtId="0" fontId="0" fillId="0" borderId="20" xfId="0" applyBorder="1"/>
    <xf numFmtId="0" fontId="0" fillId="0" borderId="21" xfId="0" applyBorder="1"/>
    <xf numFmtId="0" fontId="0" fillId="0" borderId="15" xfId="0" applyBorder="1" applyAlignment="1">
      <alignment horizontal="center"/>
    </xf>
    <xf numFmtId="0" fontId="0" fillId="0" borderId="0" xfId="0" applyAlignment="1">
      <alignment horizontal="center" vertical="center"/>
    </xf>
    <xf numFmtId="0" fontId="0" fillId="0" borderId="15" xfId="0" applyBorder="1" applyAlignment="1">
      <alignment horizontal="center" vertical="center"/>
    </xf>
    <xf numFmtId="0" fontId="0" fillId="0" borderId="0" xfId="0" applyAlignment="1">
      <alignment horizontal="center"/>
    </xf>
    <xf numFmtId="0" fontId="0" fillId="0" borderId="20" xfId="0"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1" fillId="0" borderId="15" xfId="0" applyFont="1" applyBorder="1" applyAlignment="1">
      <alignment horizontal="center"/>
    </xf>
    <xf numFmtId="0" fontId="1" fillId="0" borderId="0" xfId="0" applyFont="1" applyAlignment="1" applyProtection="1">
      <alignment horizontal="center" vertical="top"/>
      <protection locked="0"/>
    </xf>
    <xf numFmtId="0" fontId="1" fillId="0" borderId="0" xfId="0" applyFont="1" applyAlignment="1" applyProtection="1">
      <alignment horizontal="center" vertical="top" wrapText="1"/>
    </xf>
    <xf numFmtId="0" fontId="1" fillId="0" borderId="4" xfId="0" applyFont="1" applyBorder="1" applyAlignment="1" applyProtection="1">
      <alignment wrapText="1"/>
    </xf>
    <xf numFmtId="0" fontId="0" fillId="0" borderId="23" xfId="0" applyBorder="1" applyAlignment="1" applyProtection="1">
      <alignment horizontal="center" vertical="center" wrapText="1"/>
    </xf>
    <xf numFmtId="0" fontId="0" fillId="0" borderId="6" xfId="0" applyBorder="1" applyAlignment="1" applyProtection="1">
      <alignment horizontal="center" vertical="center" wrapText="1"/>
    </xf>
    <xf numFmtId="0" fontId="1" fillId="0" borderId="2" xfId="0" applyFont="1" applyBorder="1" applyAlignment="1" applyProtection="1">
      <alignment wrapText="1"/>
    </xf>
    <xf numFmtId="0" fontId="1" fillId="0" borderId="3" xfId="0" applyFont="1" applyBorder="1" applyAlignment="1" applyProtection="1">
      <alignment wrapText="1"/>
    </xf>
    <xf numFmtId="0" fontId="0" fillId="0" borderId="0" xfId="0" applyAlignment="1" applyProtection="1">
      <alignment horizontal="center" vertical="center" wrapText="1"/>
    </xf>
    <xf numFmtId="0" fontId="1" fillId="0" borderId="5" xfId="0" applyFont="1" applyBorder="1" applyAlignment="1" applyProtection="1">
      <alignment wrapText="1"/>
    </xf>
    <xf numFmtId="0" fontId="0" fillId="0" borderId="1" xfId="0" applyBorder="1" applyAlignment="1" applyProtection="1">
      <alignment horizontal="center" vertical="center" wrapText="1"/>
    </xf>
    <xf numFmtId="0" fontId="1" fillId="0" borderId="0" xfId="0" applyFont="1" applyAlignment="1" applyProtection="1">
      <alignment wrapText="1"/>
    </xf>
    <xf numFmtId="0" fontId="1" fillId="0" borderId="22" xfId="0" applyFont="1" applyBorder="1" applyAlignment="1" applyProtection="1">
      <alignment wrapText="1"/>
    </xf>
    <xf numFmtId="0" fontId="6" fillId="0" borderId="22" xfId="0" applyFont="1" applyBorder="1" applyAlignment="1" applyProtection="1">
      <alignment wrapText="1"/>
    </xf>
    <xf numFmtId="2" fontId="10" fillId="0" borderId="29" xfId="0" applyNumberFormat="1" applyFont="1" applyBorder="1" applyAlignment="1">
      <alignment horizontal="left" vertical="top" wrapText="1"/>
    </xf>
    <xf numFmtId="2" fontId="11" fillId="5" borderId="29" xfId="0" applyNumberFormat="1" applyFont="1" applyFill="1" applyBorder="1" applyAlignment="1">
      <alignment horizontal="left" vertical="top" wrapText="1"/>
    </xf>
    <xf numFmtId="0" fontId="13" fillId="5" borderId="29" xfId="0" applyFont="1" applyFill="1" applyBorder="1" applyAlignment="1">
      <alignment vertical="top" wrapText="1"/>
    </xf>
    <xf numFmtId="0" fontId="12" fillId="5" borderId="29" xfId="0" applyFont="1" applyFill="1" applyBorder="1" applyAlignment="1">
      <alignment horizontal="left" vertical="top" wrapText="1"/>
    </xf>
    <xf numFmtId="0" fontId="6" fillId="5" borderId="29" xfId="0" applyFont="1" applyFill="1" applyBorder="1" applyAlignment="1">
      <alignment vertical="top" wrapText="1"/>
    </xf>
    <xf numFmtId="2" fontId="10" fillId="0" borderId="0" xfId="0" applyNumberFormat="1" applyFont="1" applyAlignment="1">
      <alignment horizontal="right" vertical="top" wrapText="1"/>
    </xf>
    <xf numFmtId="0" fontId="10" fillId="0" borderId="0" xfId="0" applyFont="1" applyAlignment="1">
      <alignment vertical="top" wrapText="1"/>
    </xf>
    <xf numFmtId="0" fontId="12" fillId="0" borderId="0" xfId="0" applyFont="1"/>
    <xf numFmtId="0" fontId="14" fillId="0" borderId="2" xfId="0" applyFont="1" applyBorder="1" applyAlignment="1">
      <alignment vertical="top" wrapText="1"/>
    </xf>
    <xf numFmtId="0" fontId="15" fillId="0" borderId="3" xfId="0" applyFont="1" applyBorder="1" applyAlignment="1">
      <alignment wrapText="1"/>
    </xf>
    <xf numFmtId="0" fontId="16" fillId="0" borderId="4" xfId="0" applyFont="1" applyBorder="1" applyAlignment="1">
      <alignment wrapText="1"/>
    </xf>
    <xf numFmtId="0" fontId="17" fillId="0" borderId="22" xfId="0" applyFont="1" applyBorder="1"/>
    <xf numFmtId="0" fontId="17" fillId="0" borderId="0" xfId="0" applyFont="1"/>
    <xf numFmtId="0" fontId="18" fillId="0" borderId="23" xfId="0" applyFont="1" applyBorder="1"/>
    <xf numFmtId="0" fontId="17" fillId="0" borderId="5" xfId="0" applyFont="1" applyBorder="1"/>
    <xf numFmtId="0" fontId="17" fillId="0" borderId="1" xfId="0" applyFont="1" applyBorder="1"/>
    <xf numFmtId="0" fontId="18" fillId="0" borderId="6" xfId="0" applyFont="1" applyBorder="1"/>
    <xf numFmtId="0" fontId="6" fillId="4" borderId="29" xfId="0" applyFont="1" applyFill="1" applyBorder="1" applyAlignment="1">
      <alignment horizontal="center" wrapText="1"/>
    </xf>
    <xf numFmtId="0" fontId="6" fillId="4" borderId="29" xfId="0" applyFont="1" applyFill="1" applyBorder="1" applyAlignment="1">
      <alignment horizontal="center" vertical="top"/>
    </xf>
    <xf numFmtId="0" fontId="6" fillId="4" borderId="29" xfId="0" applyFont="1" applyFill="1" applyBorder="1" applyAlignment="1">
      <alignment horizontal="center" vertical="top" wrapText="1"/>
    </xf>
    <xf numFmtId="0" fontId="20" fillId="0" borderId="29" xfId="0" applyFont="1" applyBorder="1" applyAlignment="1">
      <alignment vertical="center" wrapText="1"/>
    </xf>
    <xf numFmtId="0" fontId="0" fillId="0" borderId="29" xfId="0" applyBorder="1" applyAlignment="1">
      <alignment vertical="center" wrapText="1"/>
    </xf>
    <xf numFmtId="0" fontId="21" fillId="0" borderId="29" xfId="0" applyFont="1" applyBorder="1" applyAlignment="1">
      <alignment vertical="center" wrapText="1"/>
    </xf>
    <xf numFmtId="0" fontId="12" fillId="0" borderId="29" xfId="0" applyFont="1" applyBorder="1" applyAlignment="1">
      <alignment vertical="center" wrapText="1"/>
    </xf>
    <xf numFmtId="0" fontId="22" fillId="0" borderId="29" xfId="0" applyFont="1" applyBorder="1" applyAlignment="1">
      <alignment vertical="center" wrapText="1"/>
    </xf>
    <xf numFmtId="0" fontId="23" fillId="0" borderId="29" xfId="0" applyFont="1" applyBorder="1" applyAlignment="1">
      <alignment vertical="center" wrapText="1"/>
    </xf>
    <xf numFmtId="0" fontId="0" fillId="0" borderId="0" xfId="0" applyAlignment="1" applyProtection="1">
      <alignment wrapText="1"/>
      <protection locked="0"/>
    </xf>
    <xf numFmtId="0" fontId="0" fillId="3" borderId="24" xfId="0" applyFill="1" applyBorder="1" applyAlignment="1" applyProtection="1">
      <alignment wrapText="1"/>
      <protection locked="0"/>
    </xf>
    <xf numFmtId="0" fontId="0" fillId="0" borderId="0" xfId="0" applyProtection="1">
      <protection locked="0"/>
    </xf>
    <xf numFmtId="0" fontId="0" fillId="0" borderId="0" xfId="0" applyAlignment="1" applyProtection="1">
      <alignment wrapText="1"/>
    </xf>
    <xf numFmtId="0" fontId="0" fillId="3" borderId="0" xfId="0" applyFill="1" applyAlignment="1" applyProtection="1">
      <alignment wrapText="1"/>
    </xf>
    <xf numFmtId="0" fontId="0" fillId="0" borderId="4" xfId="0" applyBorder="1" applyAlignment="1" applyProtection="1">
      <alignment horizontal="center" vertical="center" wrapText="1"/>
    </xf>
    <xf numFmtId="0" fontId="0" fillId="3" borderId="25" xfId="0" applyFill="1" applyBorder="1" applyAlignment="1" applyProtection="1">
      <alignment wrapText="1"/>
      <protection locked="0"/>
    </xf>
    <xf numFmtId="0" fontId="0" fillId="0" borderId="26" xfId="0" applyBorder="1" applyAlignment="1" applyProtection="1">
      <alignment wrapText="1"/>
      <protection locked="0"/>
    </xf>
    <xf numFmtId="0" fontId="0" fillId="0" borderId="0" xfId="0" applyAlignment="1" applyProtection="1">
      <alignment horizontal="left" vertical="top" wrapText="1"/>
      <protection locked="0"/>
    </xf>
    <xf numFmtId="0" fontId="0" fillId="3" borderId="24" xfId="0" applyFill="1" applyBorder="1" applyProtection="1">
      <protection locked="0"/>
    </xf>
    <xf numFmtId="2" fontId="10" fillId="0" borderId="0" xfId="0" applyNumberFormat="1" applyFont="1" applyAlignment="1" applyProtection="1">
      <alignment horizontal="right" vertical="top" wrapText="1"/>
    </xf>
    <xf numFmtId="0" fontId="10" fillId="0" borderId="0" xfId="0" applyFont="1" applyAlignment="1" applyProtection="1">
      <alignment vertical="top" wrapText="1"/>
    </xf>
    <xf numFmtId="0" fontId="12" fillId="0" borderId="0" xfId="0" applyFont="1" applyAlignment="1" applyProtection="1">
      <alignment vertical="top" wrapText="1"/>
    </xf>
    <xf numFmtId="0" fontId="1" fillId="0" borderId="2"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0" fillId="0" borderId="14" xfId="0" applyBorder="1" applyProtection="1"/>
    <xf numFmtId="0" fontId="1" fillId="3" borderId="30" xfId="0" applyFont="1" applyFill="1" applyBorder="1" applyAlignment="1" applyProtection="1">
      <alignment horizontal="right"/>
    </xf>
    <xf numFmtId="0" fontId="6" fillId="4" borderId="29" xfId="0" applyFont="1" applyFill="1" applyBorder="1" applyAlignment="1" applyProtection="1">
      <alignment horizontal="center" vertical="center" wrapText="1"/>
    </xf>
    <xf numFmtId="2" fontId="10" fillId="0" borderId="29" xfId="0" applyNumberFormat="1" applyFont="1" applyBorder="1" applyAlignment="1" applyProtection="1">
      <alignment horizontal="left" vertical="top" wrapText="1"/>
    </xf>
    <xf numFmtId="0" fontId="10" fillId="0" borderId="10" xfId="0" applyFont="1" applyBorder="1" applyAlignment="1" applyProtection="1">
      <alignment vertical="top" wrapText="1"/>
    </xf>
    <xf numFmtId="0" fontId="11" fillId="0" borderId="29" xfId="0" applyFont="1" applyBorder="1" applyAlignment="1" applyProtection="1">
      <alignment horizontal="center" vertical="top" wrapText="1"/>
    </xf>
    <xf numFmtId="0" fontId="11" fillId="0" borderId="0" xfId="0" applyFont="1" applyAlignment="1" applyProtection="1">
      <alignment vertical="center" wrapText="1"/>
    </xf>
    <xf numFmtId="0" fontId="11" fillId="0" borderId="0" xfId="0" applyFont="1" applyAlignment="1" applyProtection="1">
      <alignment vertical="top" wrapText="1"/>
    </xf>
    <xf numFmtId="0" fontId="0" fillId="0" borderId="29" xfId="0" applyBorder="1" applyAlignment="1" applyProtection="1">
      <alignment horizontal="center" vertical="top" wrapText="1"/>
    </xf>
    <xf numFmtId="0" fontId="12" fillId="0" borderId="10" xfId="0" applyFont="1" applyBorder="1" applyAlignment="1" applyProtection="1">
      <alignment vertical="top" wrapText="1"/>
    </xf>
    <xf numFmtId="16" fontId="11" fillId="0" borderId="29" xfId="0" applyNumberFormat="1" applyFont="1" applyBorder="1" applyAlignment="1" applyProtection="1">
      <alignment horizontal="center" vertical="top" wrapText="1"/>
    </xf>
    <xf numFmtId="0" fontId="0" fillId="0" borderId="29" xfId="0" applyBorder="1" applyAlignment="1" applyProtection="1">
      <alignment horizontal="center"/>
    </xf>
    <xf numFmtId="0" fontId="0" fillId="3" borderId="29" xfId="0" applyFill="1" applyBorder="1" applyAlignment="1" applyProtection="1">
      <alignment horizontal="center"/>
    </xf>
    <xf numFmtId="16" fontId="0" fillId="0" borderId="0" xfId="0" applyNumberFormat="1" applyAlignment="1" applyProtection="1">
      <alignment wrapText="1"/>
      <protection locked="0"/>
    </xf>
    <xf numFmtId="0" fontId="7" fillId="0" borderId="0" xfId="0" applyFont="1" applyAlignment="1" applyProtection="1">
      <alignment wrapText="1"/>
      <protection locked="0"/>
    </xf>
    <xf numFmtId="0" fontId="10" fillId="0" borderId="0" xfId="0" applyFont="1" applyAlignment="1" applyProtection="1">
      <alignment vertical="top" wrapText="1"/>
      <protection locked="0"/>
    </xf>
    <xf numFmtId="2" fontId="10" fillId="0" borderId="0" xfId="0" applyNumberFormat="1" applyFont="1" applyAlignment="1" applyProtection="1">
      <alignment horizontal="right" vertical="top" wrapText="1"/>
      <protection locked="0"/>
    </xf>
    <xf numFmtId="0" fontId="2" fillId="3" borderId="24" xfId="0" applyFont="1" applyFill="1" applyBorder="1" applyAlignment="1" applyProtection="1">
      <alignment horizontal="center" vertical="top" wrapText="1"/>
    </xf>
    <xf numFmtId="0" fontId="0" fillId="0" borderId="15" xfId="0" applyBorder="1" applyAlignment="1" applyProtection="1">
      <alignment horizontal="center"/>
    </xf>
    <xf numFmtId="0" fontId="0" fillId="0" borderId="21" xfId="0" applyBorder="1" applyAlignment="1" applyProtection="1">
      <alignment horizontal="center"/>
    </xf>
    <xf numFmtId="0" fontId="0" fillId="0" borderId="19" xfId="0" applyBorder="1" applyProtection="1"/>
    <xf numFmtId="0" fontId="0" fillId="0" borderId="0" xfId="0" applyAlignment="1" applyProtection="1">
      <alignment horizontal="center"/>
      <protection locked="0"/>
    </xf>
    <xf numFmtId="0" fontId="0" fillId="0" borderId="20" xfId="0" applyBorder="1" applyAlignment="1" applyProtection="1">
      <alignment horizontal="center"/>
      <protection locked="0"/>
    </xf>
    <xf numFmtId="0" fontId="0" fillId="0" borderId="0" xfId="0" applyAlignment="1" applyProtection="1">
      <alignment horizontal="center" vertical="center"/>
      <protection locked="0"/>
    </xf>
    <xf numFmtId="0" fontId="0" fillId="0" borderId="37" xfId="0" applyBorder="1" applyAlignment="1">
      <alignment horizontal="center"/>
    </xf>
    <xf numFmtId="0" fontId="0" fillId="0" borderId="19" xfId="0" applyBorder="1" applyAlignment="1">
      <alignment horizontal="center"/>
    </xf>
    <xf numFmtId="0" fontId="0" fillId="0" borderId="15" xfId="0" applyBorder="1" applyAlignment="1" applyProtection="1">
      <alignment horizontal="center" vertical="center"/>
    </xf>
    <xf numFmtId="0" fontId="24" fillId="5" borderId="28" xfId="0" applyFont="1" applyFill="1" applyBorder="1" applyAlignment="1" applyProtection="1">
      <alignment horizontal="left" vertical="center"/>
      <protection locked="0"/>
    </xf>
    <xf numFmtId="0" fontId="20" fillId="0" borderId="0" xfId="0" applyFont="1" applyAlignment="1" applyProtection="1">
      <alignment wrapText="1"/>
      <protection locked="0"/>
    </xf>
    <xf numFmtId="0" fontId="25" fillId="6" borderId="0" xfId="0" applyFont="1" applyFill="1" applyProtection="1">
      <protection locked="0"/>
    </xf>
    <xf numFmtId="0" fontId="25" fillId="6" borderId="0" xfId="0" applyFont="1" applyFill="1" applyAlignment="1" applyProtection="1">
      <alignment wrapText="1"/>
      <protection locked="0"/>
    </xf>
    <xf numFmtId="0" fontId="26" fillId="0" borderId="0" xfId="0" applyFont="1" applyAlignment="1" applyProtection="1">
      <alignment horizontal="center" vertical="top" wrapText="1"/>
      <protection locked="0"/>
    </xf>
    <xf numFmtId="0" fontId="30" fillId="0" borderId="0" xfId="0" applyFont="1" applyAlignment="1" applyProtection="1">
      <alignment wrapText="1"/>
      <protection locked="0"/>
    </xf>
    <xf numFmtId="0" fontId="31" fillId="0" borderId="38" xfId="0" applyFont="1" applyBorder="1" applyProtection="1">
      <protection locked="0"/>
    </xf>
    <xf numFmtId="0" fontId="32" fillId="0" borderId="0" xfId="0" applyFont="1" applyProtection="1">
      <protection locked="0"/>
    </xf>
    <xf numFmtId="0" fontId="33" fillId="0" borderId="0" xfId="1" applyFont="1" applyAlignment="1" applyProtection="1">
      <alignment horizontal="left" vertical="top" wrapText="1"/>
      <protection locked="0"/>
    </xf>
    <xf numFmtId="0" fontId="0" fillId="3" borderId="32" xfId="0" applyFill="1" applyBorder="1" applyAlignment="1" applyProtection="1">
      <alignment horizontal="center"/>
    </xf>
    <xf numFmtId="0" fontId="0" fillId="3" borderId="31" xfId="0" applyFill="1" applyBorder="1" applyAlignment="1" applyProtection="1">
      <alignment horizontal="center"/>
    </xf>
    <xf numFmtId="0" fontId="0" fillId="0" borderId="0" xfId="0" applyAlignment="1" applyProtection="1">
      <alignment horizontal="center"/>
      <protection locked="0"/>
    </xf>
    <xf numFmtId="0" fontId="0" fillId="0" borderId="15" xfId="0" applyBorder="1" applyAlignment="1" applyProtection="1">
      <alignment horizontal="center"/>
      <protection locked="0"/>
    </xf>
    <xf numFmtId="0" fontId="1" fillId="0" borderId="20" xfId="0" applyFont="1" applyBorder="1" applyAlignment="1" applyProtection="1">
      <alignment horizontal="center" wrapText="1"/>
      <protection locked="0"/>
    </xf>
    <xf numFmtId="0" fontId="1" fillId="2" borderId="30" xfId="0" applyFont="1" applyFill="1" applyBorder="1" applyAlignment="1" applyProtection="1">
      <alignment horizontal="center" wrapText="1"/>
    </xf>
    <xf numFmtId="0" fontId="1" fillId="2" borderId="32" xfId="0" applyFont="1" applyFill="1" applyBorder="1" applyAlignment="1" applyProtection="1">
      <alignment horizontal="center" wrapText="1"/>
    </xf>
    <xf numFmtId="0" fontId="1" fillId="2" borderId="31" xfId="0" applyFont="1" applyFill="1" applyBorder="1" applyAlignment="1" applyProtection="1">
      <alignment horizontal="center" wrapText="1"/>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wrapText="1"/>
      <protection locked="0"/>
    </xf>
    <xf numFmtId="0" fontId="0" fillId="0" borderId="15" xfId="0" applyBorder="1" applyAlignment="1" applyProtection="1">
      <alignment horizontal="center" wrapText="1"/>
      <protection locked="0"/>
    </xf>
    <xf numFmtId="0" fontId="9" fillId="4" borderId="10" xfId="0" applyFont="1" applyFill="1" applyBorder="1" applyAlignment="1" applyProtection="1">
      <alignment horizontal="center" vertical="center" wrapText="1"/>
    </xf>
    <xf numFmtId="0" fontId="9" fillId="4" borderId="28" xfId="0" applyFont="1" applyFill="1" applyBorder="1" applyAlignment="1" applyProtection="1">
      <alignment horizontal="center" vertical="center" wrapText="1"/>
    </xf>
    <xf numFmtId="0" fontId="6" fillId="5" borderId="29" xfId="0" applyFont="1" applyFill="1" applyBorder="1" applyAlignment="1">
      <alignment horizontal="center" vertical="top" wrapText="1"/>
    </xf>
    <xf numFmtId="0" fontId="8" fillId="0" borderId="10" xfId="0" applyFont="1" applyBorder="1" applyAlignment="1" applyProtection="1">
      <alignment horizontal="left"/>
    </xf>
    <xf numFmtId="0" fontId="8" fillId="0" borderId="27" xfId="0" applyFont="1" applyBorder="1" applyAlignment="1" applyProtection="1">
      <alignment horizontal="left"/>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14" xfId="0" applyBorder="1" applyAlignment="1">
      <alignment vertical="top"/>
    </xf>
    <xf numFmtId="0" fontId="0" fillId="0" borderId="19" xfId="0" applyBorder="1" applyAlignment="1">
      <alignment vertical="top"/>
    </xf>
    <xf numFmtId="0" fontId="0" fillId="0" borderId="15"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4" fillId="2" borderId="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7" xfId="0" applyFill="1" applyBorder="1" applyAlignment="1">
      <alignment horizontal="center" vertical="center" wrapText="1"/>
    </xf>
    <xf numFmtId="0" fontId="3" fillId="2" borderId="10" xfId="0" applyFont="1" applyFill="1" applyBorder="1" applyAlignment="1">
      <alignment horizontal="center"/>
    </xf>
    <xf numFmtId="0" fontId="3" fillId="2" borderId="18" xfId="0" applyFont="1" applyFill="1" applyBorder="1" applyAlignment="1">
      <alignment horizontal="center"/>
    </xf>
    <xf numFmtId="0" fontId="0" fillId="0" borderId="14" xfId="0" applyBorder="1"/>
    <xf numFmtId="0" fontId="0" fillId="0" borderId="0" xfId="0"/>
    <xf numFmtId="0" fontId="0" fillId="0" borderId="15" xfId="0" applyBorder="1"/>
    <xf numFmtId="0" fontId="0" fillId="0" borderId="14" xfId="0" applyBorder="1" applyAlignment="1">
      <alignment horizontal="left" vertical="top"/>
    </xf>
    <xf numFmtId="0" fontId="0" fillId="0" borderId="0" xfId="0" applyAlignment="1">
      <alignment horizontal="left" vertical="top"/>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33" xfId="0" applyBorder="1"/>
    <xf numFmtId="0" fontId="0" fillId="0" borderId="16" xfId="0" applyBorder="1"/>
    <xf numFmtId="0" fontId="0" fillId="0" borderId="20" xfId="0" applyBorder="1"/>
    <xf numFmtId="0" fontId="0" fillId="0" borderId="21" xfId="0" applyBorder="1"/>
  </cellXfs>
  <cellStyles count="2">
    <cellStyle name="Hyperlink" xfId="1" builtinId="8"/>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0</xdr:row>
      <xdr:rowOff>142876</xdr:rowOff>
    </xdr:from>
    <xdr:to>
      <xdr:col>2</xdr:col>
      <xdr:colOff>19050</xdr:colOff>
      <xdr:row>0</xdr:row>
      <xdr:rowOff>1130127</xdr:rowOff>
    </xdr:to>
    <xdr:pic>
      <xdr:nvPicPr>
        <xdr:cNvPr id="3" name="Picture 2" descr="Screen Shot 2015-03-11 at 10.50.32 AM.png">
          <a:extLst>
            <a:ext uri="{FF2B5EF4-FFF2-40B4-BE49-F238E27FC236}">
              <a16:creationId xmlns:a16="http://schemas.microsoft.com/office/drawing/2014/main" id="{625CA487-A7E6-4CD2-8D94-2F6184FF09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0" y="142876"/>
          <a:ext cx="4048125" cy="98725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230ED-15D9-4079-BE3B-A424EDD1BAFC}">
  <dimension ref="A1:H107"/>
  <sheetViews>
    <sheetView tabSelected="1" topLeftCell="A13" zoomScale="125" zoomScaleNormal="125" workbookViewId="0">
      <pane xSplit="1" topLeftCell="B1" activePane="topRight" state="frozen"/>
      <selection pane="topRight" activeCell="F15" sqref="F15"/>
    </sheetView>
  </sheetViews>
  <sheetFormatPr baseColWidth="10" defaultColWidth="9.1640625" defaultRowHeight="15" x14ac:dyDescent="0.2"/>
  <cols>
    <col min="1" max="1" width="9" style="58" customWidth="1"/>
    <col min="2" max="2" width="45.5" style="58" customWidth="1"/>
    <col min="3" max="3" width="12.5" style="58" customWidth="1"/>
    <col min="4" max="4" width="9.5" style="58" bestFit="1" customWidth="1"/>
    <col min="5" max="5" width="12.33203125" style="65" hidden="1" customWidth="1"/>
    <col min="6" max="6" width="61.5" style="58" customWidth="1"/>
    <col min="7" max="7" width="43.33203125" style="58" customWidth="1"/>
    <col min="8" max="8" width="27.1640625" style="85" customWidth="1"/>
    <col min="9" max="16384" width="9.1640625" style="58"/>
  </cols>
  <sheetData>
    <row r="1" spans="1:8" ht="30" customHeight="1" x14ac:dyDescent="0.2">
      <c r="A1" s="27" t="s">
        <v>0</v>
      </c>
      <c r="B1" s="85" t="s">
        <v>1</v>
      </c>
      <c r="C1" s="56"/>
      <c r="D1" s="56"/>
      <c r="E1" s="57"/>
      <c r="F1" s="103" t="s">
        <v>2</v>
      </c>
      <c r="G1" s="56"/>
    </row>
    <row r="2" spans="1:8" s="17" customFormat="1" ht="30.75" customHeight="1" x14ac:dyDescent="0.2">
      <c r="A2" s="18" t="s">
        <v>3</v>
      </c>
      <c r="B2" s="18" t="s">
        <v>4</v>
      </c>
      <c r="C2" s="18" t="s">
        <v>5</v>
      </c>
      <c r="D2" s="18" t="s">
        <v>6</v>
      </c>
      <c r="E2" s="88" t="s">
        <v>7</v>
      </c>
      <c r="F2" s="18" t="s">
        <v>8</v>
      </c>
      <c r="G2" s="18" t="s">
        <v>9</v>
      </c>
      <c r="H2" s="102"/>
    </row>
    <row r="3" spans="1:8" ht="16" x14ac:dyDescent="0.2">
      <c r="A3" s="66">
        <v>1.01</v>
      </c>
      <c r="B3" s="67" t="s">
        <v>10</v>
      </c>
      <c r="C3" s="56" t="s">
        <v>11</v>
      </c>
      <c r="D3" s="59">
        <f>IF(C3="Y",-3,IF(C3="N",0," "))</f>
        <v>0</v>
      </c>
      <c r="E3" s="57"/>
      <c r="F3" s="99" t="s">
        <v>12</v>
      </c>
      <c r="G3" s="64"/>
    </row>
    <row r="4" spans="1:8" ht="16" x14ac:dyDescent="0.2">
      <c r="A4" s="66">
        <v>1.02</v>
      </c>
      <c r="B4" s="67" t="s">
        <v>13</v>
      </c>
      <c r="C4" s="56"/>
      <c r="D4" s="59" t="str">
        <f>IF(C4="n",VLOOKUP(LUT!C5,LUT!C4:E52,2),IF(C4="y",VLOOKUP(LUT!C5,LUT!C4:E52,3)," "))</f>
        <v xml:space="preserve"> </v>
      </c>
      <c r="E4" s="57"/>
      <c r="F4" s="64"/>
      <c r="G4" s="64"/>
    </row>
    <row r="5" spans="1:8" ht="16" x14ac:dyDescent="0.2">
      <c r="A5" s="66">
        <v>1.03</v>
      </c>
      <c r="B5" s="67" t="s">
        <v>14</v>
      </c>
      <c r="C5" s="56"/>
      <c r="D5" s="59" t="str">
        <f>IF(C5="Y",1,IF(C5="N",-1," "))</f>
        <v xml:space="preserve"> </v>
      </c>
      <c r="E5" s="57"/>
      <c r="F5" s="64"/>
      <c r="G5" s="64"/>
    </row>
    <row r="6" spans="1:8" ht="80" x14ac:dyDescent="0.2">
      <c r="A6" s="66">
        <v>2.0099999999999998</v>
      </c>
      <c r="B6" s="67" t="s">
        <v>15</v>
      </c>
      <c r="C6" s="56">
        <v>2</v>
      </c>
      <c r="D6" s="60"/>
      <c r="E6" s="57"/>
      <c r="F6" s="99" t="s">
        <v>176</v>
      </c>
      <c r="G6" s="64" t="s">
        <v>16</v>
      </c>
    </row>
    <row r="7" spans="1:8" ht="32" x14ac:dyDescent="0.2">
      <c r="A7" s="66">
        <v>2.02</v>
      </c>
      <c r="B7" s="67" t="s">
        <v>17</v>
      </c>
      <c r="C7" s="56">
        <v>2</v>
      </c>
      <c r="D7" s="60"/>
      <c r="E7" s="57"/>
      <c r="F7" s="99" t="s">
        <v>175</v>
      </c>
      <c r="G7" s="64"/>
    </row>
    <row r="8" spans="1:8" ht="16" x14ac:dyDescent="0.2">
      <c r="A8" s="66">
        <v>2.0299999999999998</v>
      </c>
      <c r="B8" s="67" t="s">
        <v>18</v>
      </c>
      <c r="C8" s="56" t="s">
        <v>11</v>
      </c>
      <c r="D8" s="59">
        <f>IF(C8="y",1,IF(C8="n",0," "))</f>
        <v>0</v>
      </c>
      <c r="E8" s="57"/>
      <c r="F8" s="99" t="s">
        <v>19</v>
      </c>
      <c r="G8" s="99"/>
    </row>
    <row r="9" spans="1:8" ht="64" x14ac:dyDescent="0.2">
      <c r="A9" s="66">
        <v>2.04</v>
      </c>
      <c r="B9" s="67" t="s">
        <v>20</v>
      </c>
      <c r="C9" s="56" t="s">
        <v>21</v>
      </c>
      <c r="D9" s="59">
        <f>IF(C9="y",1,IF(C9="n",0," "))</f>
        <v>1</v>
      </c>
      <c r="E9" s="57"/>
      <c r="F9" s="99" t="s">
        <v>19</v>
      </c>
      <c r="G9" s="99"/>
    </row>
    <row r="10" spans="1:8" ht="32" x14ac:dyDescent="0.2">
      <c r="A10" s="66">
        <v>2.0499999999999998</v>
      </c>
      <c r="B10" s="67" t="s">
        <v>22</v>
      </c>
      <c r="C10" s="56" t="s">
        <v>21</v>
      </c>
      <c r="D10" s="60"/>
      <c r="E10" s="57"/>
      <c r="F10" s="58" t="s">
        <v>23</v>
      </c>
      <c r="G10" s="58" t="s">
        <v>24</v>
      </c>
    </row>
    <row r="11" spans="1:8" ht="16" x14ac:dyDescent="0.2">
      <c r="A11" s="66">
        <v>3.01</v>
      </c>
      <c r="B11" s="67" t="s">
        <v>25</v>
      </c>
      <c r="C11" s="56" t="s">
        <v>21</v>
      </c>
      <c r="D11" s="59">
        <f>IF(C11="n",LOOKUP($C$10,LUT!$I$13:$L$13,LUT!$I$14:$L$14),IF(AND(C11="y",AND($C$6=1,$C$7=1)),2,IF(AND(C11="y",AND($C$6=1,$C$7=2)),1,IF(AND(C11="y",AND($C$6=1,$C$7=3)),1,IF(AND(C11="y",AND($C$6=2,$C$7=1)),2,IF(AND(C11="y",AND($C$6=2,$C$7=2)),2,IF(AND(C11="y",AND($C$6=2,$C$7=3)),1,IF(AND(C11="y",AND($C$6=3,$C$7=1)),2,IF(AND(C11="y",AND($C$6=3,$C$7=2)),2,IF(AND(C11="y",AND($C$6=3,$C$7=3)),2,""))))))))))</f>
        <v>2</v>
      </c>
      <c r="E11" s="57"/>
      <c r="F11" s="58" t="s">
        <v>26</v>
      </c>
      <c r="G11" s="58" t="s">
        <v>27</v>
      </c>
    </row>
    <row r="12" spans="1:8" ht="45" x14ac:dyDescent="0.2">
      <c r="A12" s="66">
        <v>3.02</v>
      </c>
      <c r="B12" s="67" t="s">
        <v>28</v>
      </c>
      <c r="C12" s="56" t="s">
        <v>29</v>
      </c>
      <c r="D12" s="59" t="str">
        <f>IF(C12="n",LOOKUP($C$10,LUT!$I$13:$L$13,LUT!$I$15:$L$15),IF(AND(C12="y",AND($C$6=1,$C$7=1)),2,IF(AND(C12="y",AND($C$6=1,$C$7=2)),1,IF(AND(C12="y",AND($C$6=1,$C$7=3)),1,IF(AND(C12="y",AND($C$6=2,$C$7=1)),2,IF(AND(C12="y",AND($C$6=2,$C$7=2)),2,IF(AND(C12="y",AND($C$6=2,$C$7=3)),1,IF(AND(C12="y",AND($C$6=3,$C$7=1)),2,IF(AND(C12="y",AND($C$6=3,$C$7=2)),2,IF(AND(C12="y",AND($C$6=3,$C$7=3)),2,""))))))))))</f>
        <v/>
      </c>
      <c r="E12" s="57"/>
      <c r="F12" s="101" t="s">
        <v>30</v>
      </c>
      <c r="G12" s="105" t="s">
        <v>31</v>
      </c>
    </row>
    <row r="13" spans="1:8" ht="16" x14ac:dyDescent="0.2">
      <c r="A13" s="66">
        <v>3.03</v>
      </c>
      <c r="B13" s="67" t="s">
        <v>32</v>
      </c>
      <c r="C13" s="56" t="s">
        <v>11</v>
      </c>
      <c r="D13" s="59">
        <f>IF(C13="n",LOOKUP($C$10,LUT!$I$13:$L$13,LUT!$I$15:$L$15),IF(AND(C13="y",AND($C$6=1,$C$7=1)),4,IF(AND(C13="y",AND($C$6=1,$C$7=2)),2,IF(AND(C13="y",AND($C$6=1,$C$7=3)),1,IF(AND(C13="y",AND($C$6=2,$C$7=1)),4,IF(AND(C13="y",AND($C$6=2,$C$7=2)),3,IF(AND(C13="y",AND($C$6=2,$C$7=3)),2,IF(AND(C13="y",AND($C$6=3,$C$7=1)),4,IF(AND(C13="y",AND($C$6=3,$C$7=2)),4,IF(AND(C13="y",AND($C$6=3,$C$7=3)),4,""))))))))))</f>
        <v>0</v>
      </c>
      <c r="E13" s="57"/>
      <c r="F13" s="100" t="s">
        <v>33</v>
      </c>
      <c r="G13" s="64"/>
    </row>
    <row r="14" spans="1:8" ht="16" x14ac:dyDescent="0.2">
      <c r="A14" s="66">
        <v>3.04</v>
      </c>
      <c r="B14" s="67" t="s">
        <v>34</v>
      </c>
      <c r="C14" s="56" t="s">
        <v>11</v>
      </c>
      <c r="D14" s="59">
        <f>IF(C14="n",LOOKUP($C$10,LUT!$I$13:$L$13,LUT!$I$15:$L$15),IF(AND(C14="y",AND($C$6=1,$C$7=1)),4,IF(AND(C14="y",AND($C$6=1,$C$7=2)),2,IF(AND(C14="y",AND($C$6=1,$C$7=3)),1,IF(AND(C14="y",AND($C$6=2,$C$7=1)),4,IF(AND(C14="y",AND($C$6=2,$C$7=2)),3,IF(AND(C14="y",AND($C$6=2,$C$7=3)),2,IF(AND(C14="y",AND($C$6=3,$C$7=1)),4,IF(AND(C14="y",AND($C$6=3,$C$7=2)),4,IF(AND(C14="y",AND($C$6=3,$C$7=3)),4,""))))))))))</f>
        <v>0</v>
      </c>
      <c r="E14" s="57"/>
      <c r="F14" s="64" t="s">
        <v>35</v>
      </c>
      <c r="G14" s="105"/>
    </row>
    <row r="15" spans="1:8" ht="128" x14ac:dyDescent="0.2">
      <c r="A15" s="66">
        <v>3.05</v>
      </c>
      <c r="B15" s="67" t="s">
        <v>36</v>
      </c>
      <c r="C15" s="56" t="s">
        <v>29</v>
      </c>
      <c r="D15" s="59" t="str">
        <f>IF(C15="n",LOOKUP($C$10,LUT!$I$13:$L$13,LUT!$I$15:$L$15),IF(AND(C15="y",AND($C$6=1,$C$7=1)),2,IF(AND(C15="y",AND($C$6=1,$C$7=2)),1,IF(AND(C15="y",AND($C$6=1,$C$7=3)),1,IF(AND(C15="y",AND($C$6=2,$C$7=1)),2,IF(AND(C15="y",AND($C$6=2,$C$7=2)),2,IF(AND(C15="y",AND($C$6=2,$C$7=3)),1,IF(AND(C15="y",AND($C$6=3,$C$7=1)),2,IF(AND(C15="y",AND($C$6=3,$C$7=2)),2,IF(AND(C15="y",AND($C$6=3,$C$7=3)),2,""))))))))))</f>
        <v/>
      </c>
      <c r="E15" s="57"/>
      <c r="F15" s="64" t="s">
        <v>37</v>
      </c>
      <c r="G15" s="64" t="s">
        <v>38</v>
      </c>
    </row>
    <row r="16" spans="1:8" ht="16" x14ac:dyDescent="0.2">
      <c r="A16" s="66">
        <v>4.01</v>
      </c>
      <c r="B16" s="67" t="s">
        <v>39</v>
      </c>
      <c r="C16" s="56" t="s">
        <v>11</v>
      </c>
      <c r="D16" s="59">
        <f>IF(C16="y",VLOOKUP(LUT!C17,LUT!$C$4:$E$52,3),IF(C16="n",VLOOKUP(LUT!C17,LUT!$C$4:$E$52,2)," "))</f>
        <v>0</v>
      </c>
      <c r="E16" s="57"/>
      <c r="F16" s="64" t="s">
        <v>40</v>
      </c>
      <c r="G16" s="64"/>
    </row>
    <row r="17" spans="1:7" ht="16" x14ac:dyDescent="0.2">
      <c r="A17" s="66">
        <v>4.0199999999999996</v>
      </c>
      <c r="B17" s="67" t="s">
        <v>41</v>
      </c>
      <c r="C17" s="56" t="s">
        <v>29</v>
      </c>
      <c r="D17" s="59" t="str">
        <f>IF(C17="y",VLOOKUP(LUT!C18,LUT!C4:E52,3),IF(C17="n",VLOOKUP(LUT!C18,LUT!C4:E52,2)," "))</f>
        <v xml:space="preserve"> </v>
      </c>
      <c r="E17" s="57"/>
      <c r="F17" s="64" t="s">
        <v>42</v>
      </c>
      <c r="G17" s="64"/>
    </row>
    <row r="18" spans="1:7" ht="16" x14ac:dyDescent="0.2">
      <c r="A18" s="66">
        <v>4.03</v>
      </c>
      <c r="B18" s="67" t="s">
        <v>43</v>
      </c>
      <c r="C18" s="56" t="s">
        <v>11</v>
      </c>
      <c r="D18" s="59">
        <f>IF(C18="y",VLOOKUP(LUT!C19,LUT!$C$4:$E$52,3),IF(C18="n",VLOOKUP(LUT!C19,LUT!$C$4:$E$52,2)," "))</f>
        <v>0</v>
      </c>
      <c r="E18" s="57"/>
      <c r="F18" s="64" t="s">
        <v>44</v>
      </c>
      <c r="G18" s="64"/>
    </row>
    <row r="19" spans="1:7" ht="16" x14ac:dyDescent="0.2">
      <c r="A19" s="66">
        <v>4.04</v>
      </c>
      <c r="B19" s="67" t="s">
        <v>45</v>
      </c>
      <c r="C19" s="56" t="s">
        <v>29</v>
      </c>
      <c r="D19" s="59" t="str">
        <f>IF(C19="y",VLOOKUP(LUT!C20,LUT!$C$4:$E$52,3),IF(C19="n",VLOOKUP(LUT!C20,LUT!$C$4:$E$52,2)," "))</f>
        <v xml:space="preserve"> </v>
      </c>
      <c r="E19" s="57"/>
      <c r="F19" s="64" t="s">
        <v>42</v>
      </c>
      <c r="G19" s="64"/>
    </row>
    <row r="20" spans="1:7" ht="48" x14ac:dyDescent="0.2">
      <c r="A20" s="66">
        <v>4.05</v>
      </c>
      <c r="B20" s="67" t="s">
        <v>46</v>
      </c>
      <c r="C20" s="56" t="s">
        <v>29</v>
      </c>
      <c r="D20" s="59" t="str">
        <f>IF(C20="y",VLOOKUP(LUT!C21,LUT!$C$4:$E$52,3),IF(C20="n",VLOOKUP(LUT!C21,LUT!$C$4:$E$52,2)," "))</f>
        <v xml:space="preserve"> </v>
      </c>
      <c r="E20" s="57"/>
      <c r="F20" s="64" t="s">
        <v>47</v>
      </c>
      <c r="G20" s="64" t="s">
        <v>48</v>
      </c>
    </row>
    <row r="21" spans="1:7" ht="112" x14ac:dyDescent="0.2">
      <c r="A21" s="66">
        <v>4.0599999999999996</v>
      </c>
      <c r="B21" s="67" t="s">
        <v>49</v>
      </c>
      <c r="C21" s="56" t="s">
        <v>21</v>
      </c>
      <c r="D21" s="59">
        <f>IF(C21="y",VLOOKUP(LUT!C22,LUT!$C$4:$E$52,3),IF(C21="n",VLOOKUP(LUT!C22,LUT!$C$4:$E$52,2)," "))</f>
        <v>1</v>
      </c>
      <c r="E21" s="57"/>
      <c r="F21" s="64" t="s">
        <v>50</v>
      </c>
      <c r="G21" s="64" t="s">
        <v>51</v>
      </c>
    </row>
    <row r="22" spans="1:7" ht="16" x14ac:dyDescent="0.2">
      <c r="A22" s="66">
        <v>4.07</v>
      </c>
      <c r="B22" s="67" t="s">
        <v>52</v>
      </c>
      <c r="C22" s="56" t="s">
        <v>29</v>
      </c>
      <c r="D22" s="59" t="str">
        <f>IF(C22="y",VLOOKUP(LUT!C23,LUT!$C$4:$E$52,3),IF(C22="n",VLOOKUP(LUT!C23,LUT!$C$4:$E$52,2)," "))</f>
        <v xml:space="preserve"> </v>
      </c>
      <c r="E22" s="57"/>
      <c r="F22" s="105" t="s">
        <v>53</v>
      </c>
      <c r="G22" s="105" t="s">
        <v>54</v>
      </c>
    </row>
    <row r="23" spans="1:7" ht="16" x14ac:dyDescent="0.2">
      <c r="A23" s="66">
        <v>4.08</v>
      </c>
      <c r="B23" s="67" t="s">
        <v>55</v>
      </c>
      <c r="C23" s="56" t="s">
        <v>11</v>
      </c>
      <c r="D23" s="59">
        <f>IF(C23="y",VLOOKUP(LUT!C24,LUT!$C$4:$E$52,3),IF(C23="n",VLOOKUP(LUT!C24,LUT!$C$4:$E$52,2)," "))</f>
        <v>0</v>
      </c>
      <c r="E23" s="57"/>
      <c r="F23" s="64" t="s">
        <v>56</v>
      </c>
      <c r="G23" s="105"/>
    </row>
    <row r="24" spans="1:7" ht="64" x14ac:dyDescent="0.2">
      <c r="A24" s="66">
        <v>4.09</v>
      </c>
      <c r="B24" s="67" t="s">
        <v>57</v>
      </c>
      <c r="C24" s="56" t="s">
        <v>21</v>
      </c>
      <c r="D24" s="59">
        <f>IF(C24="y",VLOOKUP(LUT!C25,LUT!$C$4:$E$52,3),IF(C24="n",VLOOKUP(LUT!C25,LUT!$C$4:$E$52,2)," "))</f>
        <v>1</v>
      </c>
      <c r="E24" s="57"/>
      <c r="F24" s="64" t="s">
        <v>58</v>
      </c>
      <c r="G24" s="64" t="s">
        <v>59</v>
      </c>
    </row>
    <row r="25" spans="1:7" ht="96" x14ac:dyDescent="0.2">
      <c r="A25" s="66">
        <v>4.0999999999999996</v>
      </c>
      <c r="B25" s="68" t="s">
        <v>60</v>
      </c>
      <c r="C25" s="56" t="s">
        <v>21</v>
      </c>
      <c r="D25" s="59">
        <f>IF(C25="y",VLOOKUP(LUT!C26,LUT!$C$4:$E$52,3),IF(C25="n",VLOOKUP(LUT!C26,LUT!$C$4:$E$52,2)," "))</f>
        <v>1</v>
      </c>
      <c r="E25" s="57"/>
      <c r="F25" s="64" t="s">
        <v>61</v>
      </c>
      <c r="G25" s="64" t="s">
        <v>62</v>
      </c>
    </row>
    <row r="26" spans="1:7" ht="16" x14ac:dyDescent="0.2">
      <c r="A26" s="66">
        <v>4.1100000000000003</v>
      </c>
      <c r="B26" s="67" t="s">
        <v>63</v>
      </c>
      <c r="C26" s="56" t="s">
        <v>11</v>
      </c>
      <c r="D26" s="59">
        <f>IF(C26="y",VLOOKUP(LUT!C27,LUT!$C$4:$E$52,3),IF(C26="n",VLOOKUP(LUT!C27,LUT!$C$4:$E$52,2)," "))</f>
        <v>0</v>
      </c>
      <c r="E26" s="57"/>
      <c r="F26" s="64" t="s">
        <v>64</v>
      </c>
      <c r="G26" s="64"/>
    </row>
    <row r="27" spans="1:7" ht="16" x14ac:dyDescent="0.2">
      <c r="A27" s="66">
        <v>4.12</v>
      </c>
      <c r="B27" s="67" t="s">
        <v>65</v>
      </c>
      <c r="C27" s="56" t="s">
        <v>11</v>
      </c>
      <c r="D27" s="59">
        <f>IF(C27="y",VLOOKUP(LUT!C28,LUT!$C$4:$E$52,3),IF(C27="n",VLOOKUP(LUT!C28,LUT!$C$4:$E$52,2)," "))</f>
        <v>0</v>
      </c>
      <c r="E27" s="57"/>
      <c r="F27" s="64" t="s">
        <v>66</v>
      </c>
      <c r="G27" s="64"/>
    </row>
    <row r="28" spans="1:7" ht="16" x14ac:dyDescent="0.2">
      <c r="A28" s="66">
        <v>5.01</v>
      </c>
      <c r="B28" s="67" t="s">
        <v>67</v>
      </c>
      <c r="C28" s="56" t="s">
        <v>11</v>
      </c>
      <c r="D28" s="59">
        <f>IF(C28="y",VLOOKUP(LUT!C29,LUT!$C$4:$E$52,3),IF(C28="n",VLOOKUP(LUT!C29,LUT!$C$4:$E$52,2)," "))</f>
        <v>0</v>
      </c>
      <c r="E28" s="57"/>
      <c r="F28" s="64" t="s">
        <v>68</v>
      </c>
      <c r="G28" s="64"/>
    </row>
    <row r="29" spans="1:7" ht="16" x14ac:dyDescent="0.2">
      <c r="A29" s="66">
        <v>5.0199999999999996</v>
      </c>
      <c r="B29" s="67" t="s">
        <v>69</v>
      </c>
      <c r="C29" s="56" t="s">
        <v>11</v>
      </c>
      <c r="D29" s="59">
        <f>IF(C29="y",VLOOKUP(LUT!C30,LUT!$C$4:$E$52,3),IF(C29="n",VLOOKUP(LUT!C30,LUT!$C$4:$E$52,2)," "))</f>
        <v>0</v>
      </c>
      <c r="E29" s="57"/>
      <c r="F29" s="64" t="s">
        <v>70</v>
      </c>
      <c r="G29" s="64"/>
    </row>
    <row r="30" spans="1:7" ht="16" x14ac:dyDescent="0.2">
      <c r="A30" s="66">
        <v>5.03</v>
      </c>
      <c r="B30" s="67" t="s">
        <v>71</v>
      </c>
      <c r="C30" s="56" t="s">
        <v>11</v>
      </c>
      <c r="D30" s="59">
        <f>IF(C30="y",VLOOKUP(LUT!C31,LUT!$C$4:$E$52,3),IF(C30="n",VLOOKUP(LUT!C31,LUT!$C$4:$E$52,2)," "))</f>
        <v>0</v>
      </c>
      <c r="E30" s="57"/>
      <c r="F30" s="64" t="s">
        <v>72</v>
      </c>
      <c r="G30" s="64"/>
    </row>
    <row r="31" spans="1:7" ht="16" x14ac:dyDescent="0.2">
      <c r="A31" s="66">
        <v>5.04</v>
      </c>
      <c r="B31" s="67" t="s">
        <v>73</v>
      </c>
      <c r="C31" s="56" t="s">
        <v>11</v>
      </c>
      <c r="D31" s="59">
        <f>IF(C31="y",VLOOKUP(LUT!C32,LUT!$C$4:$E$52,3),IF(C31="n",VLOOKUP(LUT!C32,LUT!$C$4:$E$52,2)," "))</f>
        <v>0</v>
      </c>
      <c r="E31" s="57"/>
      <c r="F31" s="64" t="s">
        <v>74</v>
      </c>
      <c r="G31" s="64"/>
    </row>
    <row r="32" spans="1:7" ht="32" x14ac:dyDescent="0.2">
      <c r="A32" s="66">
        <v>6.01</v>
      </c>
      <c r="B32" s="67" t="s">
        <v>75</v>
      </c>
      <c r="C32" s="56" t="s">
        <v>11</v>
      </c>
      <c r="D32" s="59">
        <f>IF(C32="y",VLOOKUP(LUT!C33,LUT!$C$4:$E$52,3),IF(C32="n",VLOOKUP(LUT!C33,LUT!$C$4:$E$52,2)," "))</f>
        <v>0</v>
      </c>
      <c r="E32" s="57"/>
      <c r="F32" s="64" t="s">
        <v>76</v>
      </c>
      <c r="G32" s="64"/>
    </row>
    <row r="33" spans="1:7" ht="96" x14ac:dyDescent="0.2">
      <c r="A33" s="66">
        <v>6.02</v>
      </c>
      <c r="B33" s="67" t="s">
        <v>77</v>
      </c>
      <c r="C33" s="56" t="s">
        <v>21</v>
      </c>
      <c r="D33" s="59">
        <f>IF(C33="y",VLOOKUP(LUT!C34,LUT!$C$4:$E$52,3),IF(C33="n",VLOOKUP(LUT!C34,LUT!$C$4:$E$52,2)," "))</f>
        <v>1</v>
      </c>
      <c r="E33" s="57"/>
      <c r="F33" s="64" t="s">
        <v>78</v>
      </c>
      <c r="G33" s="64" t="s">
        <v>79</v>
      </c>
    </row>
    <row r="34" spans="1:7" ht="16" x14ac:dyDescent="0.2">
      <c r="A34" s="66">
        <v>6.03</v>
      </c>
      <c r="B34" s="67" t="s">
        <v>80</v>
      </c>
      <c r="C34" s="56" t="s">
        <v>29</v>
      </c>
      <c r="D34" s="59" t="str">
        <f>IF(C34="y",VLOOKUP(LUT!C35,LUT!$C$4:$E$52,3),IF(C34="n",VLOOKUP(LUT!C35,LUT!$C$4:$E$52,2)," "))</f>
        <v xml:space="preserve"> </v>
      </c>
      <c r="E34" s="57"/>
      <c r="F34" s="64" t="s">
        <v>81</v>
      </c>
      <c r="G34" s="64"/>
    </row>
    <row r="35" spans="1:7" ht="16" x14ac:dyDescent="0.2">
      <c r="A35" s="66">
        <v>6.04</v>
      </c>
      <c r="B35" s="67" t="s">
        <v>82</v>
      </c>
      <c r="C35" s="56" t="s">
        <v>29</v>
      </c>
      <c r="D35" s="59" t="str">
        <f>IF(C35="y",VLOOKUP(LUT!C36,LUT!$C$4:$E$52,3),IF(C35="n",VLOOKUP(LUT!C36,LUT!$C$4:$E$52,2)," "))</f>
        <v xml:space="preserve"> </v>
      </c>
      <c r="E35" s="57"/>
      <c r="F35" s="64" t="s">
        <v>42</v>
      </c>
      <c r="G35" s="64"/>
    </row>
    <row r="36" spans="1:7" ht="16" x14ac:dyDescent="0.2">
      <c r="A36" s="66">
        <v>6.05</v>
      </c>
      <c r="B36" s="67" t="s">
        <v>83</v>
      </c>
      <c r="C36" s="56" t="s">
        <v>11</v>
      </c>
      <c r="D36" s="59">
        <f>IF(C36="y",VLOOKUP(LUT!C37,LUT!$C$4:$E$52,3),IF(C36="n",VLOOKUP(LUT!C37,LUT!$C$4:$E$52,2)," "))</f>
        <v>0</v>
      </c>
      <c r="E36" s="57"/>
      <c r="F36" s="64" t="s">
        <v>84</v>
      </c>
      <c r="G36" s="64"/>
    </row>
    <row r="37" spans="1:7" ht="64" x14ac:dyDescent="0.2">
      <c r="A37" s="66">
        <v>6.06</v>
      </c>
      <c r="B37" s="67" t="s">
        <v>85</v>
      </c>
      <c r="C37" s="56" t="s">
        <v>21</v>
      </c>
      <c r="D37" s="59">
        <f>IF(C37="y",VLOOKUP(LUT!C38,LUT!$C$4:$E$52,3),IF(C37="n",VLOOKUP(LUT!C38,LUT!$C$4:$E$52,2)," "))</f>
        <v>1</v>
      </c>
      <c r="E37" s="57"/>
      <c r="F37" s="64" t="s">
        <v>86</v>
      </c>
      <c r="G37" s="106" t="s">
        <v>87</v>
      </c>
    </row>
    <row r="38" spans="1:7" ht="48" x14ac:dyDescent="0.2">
      <c r="A38" s="66">
        <v>6.07</v>
      </c>
      <c r="B38" s="67" t="s">
        <v>88</v>
      </c>
      <c r="C38" s="84" t="s">
        <v>29</v>
      </c>
      <c r="D38" s="59" t="str">
        <f>IF(C38="1 or fewer",1,IF(C38="2 or 3",0,IF(C38&gt;="4 or more",-1," ")))</f>
        <v xml:space="preserve"> </v>
      </c>
      <c r="E38" s="57"/>
      <c r="F38" s="64" t="s">
        <v>89</v>
      </c>
      <c r="G38" s="64" t="s">
        <v>90</v>
      </c>
    </row>
    <row r="39" spans="1:7" ht="32" x14ac:dyDescent="0.2">
      <c r="A39" s="66">
        <v>7.01</v>
      </c>
      <c r="B39" s="67" t="s">
        <v>91</v>
      </c>
      <c r="C39" s="56" t="s">
        <v>11</v>
      </c>
      <c r="D39" s="59">
        <f>IF(C39="y",VLOOKUP(LUT!C40,LUT!$C$4:$E$52,3),IF(C39="n",VLOOKUP(LUT!C40,LUT!$C$4:$E$52,2)," "))</f>
        <v>-1</v>
      </c>
      <c r="E39" s="57"/>
      <c r="F39" s="101" t="s">
        <v>92</v>
      </c>
      <c r="G39" s="56"/>
    </row>
    <row r="40" spans="1:7" ht="80" x14ac:dyDescent="0.2">
      <c r="A40" s="66">
        <v>7.02</v>
      </c>
      <c r="B40" s="67" t="s">
        <v>93</v>
      </c>
      <c r="C40" s="56" t="s">
        <v>21</v>
      </c>
      <c r="D40" s="59">
        <f>IF(C40="y",VLOOKUP(LUT!C41,LUT!$C$4:$E$52,3),IF(C40="n",VLOOKUP(LUT!C41,LUT!$C$4:$E$52,2)," "))</f>
        <v>1</v>
      </c>
      <c r="E40" s="57"/>
      <c r="F40" s="64" t="s">
        <v>94</v>
      </c>
      <c r="G40" s="64" t="s">
        <v>95</v>
      </c>
    </row>
    <row r="41" spans="1:7" ht="16" x14ac:dyDescent="0.2">
      <c r="A41" s="66">
        <v>7.03</v>
      </c>
      <c r="B41" s="67" t="s">
        <v>96</v>
      </c>
      <c r="C41" s="56" t="s">
        <v>11</v>
      </c>
      <c r="D41" s="59">
        <f>IF(C41="y",VLOOKUP(LUT!C42,LUT!$C$4:$E$52,3),IF(C41="n",VLOOKUP(LUT!C42,LUT!$C$4:$E$52,2)," "))</f>
        <v>-1</v>
      </c>
      <c r="E41" s="57"/>
      <c r="F41" s="64" t="s">
        <v>97</v>
      </c>
      <c r="G41" s="64"/>
    </row>
    <row r="42" spans="1:7" ht="16" x14ac:dyDescent="0.2">
      <c r="A42" s="66">
        <v>7.04</v>
      </c>
      <c r="B42" s="67" t="s">
        <v>98</v>
      </c>
      <c r="C42" s="56" t="s">
        <v>11</v>
      </c>
      <c r="D42" s="59">
        <f>IF(C42="y",VLOOKUP(LUT!C43,LUT!$C$4:$E$52,3),IF(C42="n",VLOOKUP(LUT!C43,LUT!$C$4:$E$52,2)," "))</f>
        <v>-1</v>
      </c>
      <c r="E42" s="57"/>
      <c r="F42" s="64" t="s">
        <v>99</v>
      </c>
      <c r="G42" s="64"/>
    </row>
    <row r="43" spans="1:7" ht="32" x14ac:dyDescent="0.2">
      <c r="A43" s="66">
        <v>7.05</v>
      </c>
      <c r="B43" s="67" t="s">
        <v>100</v>
      </c>
      <c r="C43" s="56" t="s">
        <v>29</v>
      </c>
      <c r="D43" s="59" t="str">
        <f>IF(C43="y",VLOOKUP(LUT!C44,LUT!$C$4:$E$52,3),IF(C43="n",VLOOKUP(LUT!C44,LUT!$C$4:$E$52,2)," "))</f>
        <v xml:space="preserve"> </v>
      </c>
      <c r="E43" s="57"/>
      <c r="F43" s="64" t="s">
        <v>101</v>
      </c>
      <c r="G43" s="64" t="s">
        <v>102</v>
      </c>
    </row>
    <row r="44" spans="1:7" ht="32" x14ac:dyDescent="0.2">
      <c r="A44" s="66">
        <v>7.06</v>
      </c>
      <c r="B44" s="67" t="s">
        <v>103</v>
      </c>
      <c r="C44" s="56" t="s">
        <v>29</v>
      </c>
      <c r="D44" s="59" t="str">
        <f>IF(C44="y",VLOOKUP(LUT!C45,LUT!$C$4:$E$52,3),IF(C44="n",VLOOKUP(LUT!C45,LUT!$C$4:$E$52,2)," "))</f>
        <v xml:space="preserve"> </v>
      </c>
      <c r="E44" s="57"/>
      <c r="F44" s="64" t="s">
        <v>104</v>
      </c>
      <c r="G44" s="64"/>
    </row>
    <row r="45" spans="1:7" ht="16" x14ac:dyDescent="0.2">
      <c r="A45" s="66">
        <v>7.07</v>
      </c>
      <c r="B45" s="67" t="s">
        <v>105</v>
      </c>
      <c r="C45" s="56" t="s">
        <v>29</v>
      </c>
      <c r="D45" s="59" t="str">
        <f>IF(C45="y",VLOOKUP(LUT!C46,LUT!$C$4:$E$52,3),IF(C45="n",VLOOKUP(LUT!C46,LUT!$C$4:$E$52,2)," "))</f>
        <v xml:space="preserve"> </v>
      </c>
      <c r="E45" s="57"/>
      <c r="F45" s="64" t="s">
        <v>106</v>
      </c>
      <c r="G45" s="64" t="s">
        <v>107</v>
      </c>
    </row>
    <row r="46" spans="1:7" ht="16" x14ac:dyDescent="0.2">
      <c r="A46" s="66">
        <v>7.08</v>
      </c>
      <c r="B46" s="67" t="s">
        <v>108</v>
      </c>
      <c r="C46" s="56" t="s">
        <v>29</v>
      </c>
      <c r="D46" s="59" t="str">
        <f>IF(C46="y",VLOOKUP(LUT!C47,LUT!$C$4:$E$52,3),IF(C46="n",VLOOKUP(LUT!C47,LUT!$C$4:$E$52,2)," "))</f>
        <v xml:space="preserve"> </v>
      </c>
      <c r="E46" s="57"/>
      <c r="F46" s="64" t="s">
        <v>42</v>
      </c>
      <c r="G46" s="64"/>
    </row>
    <row r="47" spans="1:7" ht="16" x14ac:dyDescent="0.2">
      <c r="A47" s="66">
        <v>8.01</v>
      </c>
      <c r="B47" s="67" t="s">
        <v>109</v>
      </c>
      <c r="C47" s="56" t="s">
        <v>11</v>
      </c>
      <c r="D47" s="59">
        <f>IF(C47="y",VLOOKUP(LUT!C48,LUT!$C$4:$E$52,3),IF(C47="n",VLOOKUP(LUT!C48,LUT!$C$4:$E$52,2)," "))</f>
        <v>-1</v>
      </c>
      <c r="E47" s="57"/>
      <c r="F47" s="64" t="s">
        <v>110</v>
      </c>
      <c r="G47" s="64"/>
    </row>
    <row r="48" spans="1:7" ht="32" x14ac:dyDescent="0.2">
      <c r="A48" s="66">
        <v>8.02</v>
      </c>
      <c r="B48" s="67" t="s">
        <v>111</v>
      </c>
      <c r="C48" s="56" t="s">
        <v>29</v>
      </c>
      <c r="D48" s="59" t="str">
        <f>IF(C48="y",VLOOKUP(LUT!C49,LUT!$C$4:$E$52,3),IF(C48="n",VLOOKUP(LUT!C49,LUT!$C$4:$E$52,2)," "))</f>
        <v xml:space="preserve"> </v>
      </c>
      <c r="E48" s="57"/>
      <c r="F48" s="64" t="s">
        <v>42</v>
      </c>
      <c r="G48" s="64"/>
    </row>
    <row r="49" spans="1:7" ht="16" x14ac:dyDescent="0.2">
      <c r="A49" s="66">
        <v>8.0299999999999994</v>
      </c>
      <c r="B49" s="67" t="s">
        <v>112</v>
      </c>
      <c r="C49" s="56" t="s">
        <v>29</v>
      </c>
      <c r="D49" s="59" t="str">
        <f>IF(C49="y",VLOOKUP(LUT!C50,LUT!$C$4:$E$52,3),IF(C49="n",VLOOKUP(LUT!C50,LUT!$C$4:$E$52,2)," "))</f>
        <v xml:space="preserve"> </v>
      </c>
      <c r="E49" s="57"/>
      <c r="F49" s="104" t="s">
        <v>42</v>
      </c>
      <c r="G49" s="64"/>
    </row>
    <row r="50" spans="1:7" ht="64" x14ac:dyDescent="0.2">
      <c r="A50" s="66">
        <v>8.0399999999999991</v>
      </c>
      <c r="B50" s="67" t="s">
        <v>113</v>
      </c>
      <c r="C50" s="56" t="s">
        <v>21</v>
      </c>
      <c r="D50" s="59">
        <f>IF(C50="y",VLOOKUP(LUT!C51,LUT!$C$4:$E$52,3),IF(C50="n",VLOOKUP(LUT!C51,LUT!$C$4:$E$52,2)," "))</f>
        <v>1</v>
      </c>
      <c r="E50" s="57"/>
      <c r="F50" s="64" t="s">
        <v>114</v>
      </c>
      <c r="G50" s="64" t="s">
        <v>115</v>
      </c>
    </row>
    <row r="51" spans="1:7" ht="16" x14ac:dyDescent="0.2">
      <c r="A51" s="66">
        <v>8.0500000000000007</v>
      </c>
      <c r="B51" s="67" t="s">
        <v>116</v>
      </c>
      <c r="C51" s="56"/>
      <c r="D51" s="59" t="str">
        <f>IF(C51="y",VLOOKUP(LUT!C52,LUT!$C$4:$E$52,3),IF(C51="n",VLOOKUP(LUT!C52,LUT!$C$4:$E$52,2)," "))</f>
        <v xml:space="preserve"> </v>
      </c>
      <c r="E51" s="57"/>
      <c r="F51" s="64" t="s">
        <v>117</v>
      </c>
      <c r="G51" s="64"/>
    </row>
    <row r="52" spans="1:7" ht="16" thickBot="1" x14ac:dyDescent="0.25">
      <c r="A52" s="87"/>
      <c r="B52" s="86"/>
      <c r="C52" s="56"/>
      <c r="D52" s="56"/>
      <c r="E52" s="57"/>
      <c r="F52" s="56"/>
      <c r="G52" s="56"/>
    </row>
    <row r="53" spans="1:7" ht="29.25" customHeight="1" thickTop="1" x14ac:dyDescent="0.2">
      <c r="A53" s="56"/>
      <c r="B53" s="56"/>
      <c r="C53" s="69" t="s">
        <v>118</v>
      </c>
      <c r="D53" s="61">
        <f>SUM(D3:D51)</f>
        <v>6</v>
      </c>
      <c r="E53" s="62"/>
      <c r="F53" s="56"/>
      <c r="G53" s="56"/>
    </row>
    <row r="54" spans="1:7" ht="33" customHeight="1" thickBot="1" x14ac:dyDescent="0.25">
      <c r="A54" s="56"/>
      <c r="B54" s="56"/>
      <c r="C54" s="70" t="s">
        <v>119</v>
      </c>
      <c r="D54" s="21" t="str">
        <f>IF(E60="no","more info needed",IF(D53&lt;1,"accept",IF(D53&gt;6,"reject","evaluate further")))</f>
        <v>evaluate further</v>
      </c>
      <c r="E54" s="62"/>
      <c r="F54" s="56"/>
      <c r="G54" s="56"/>
    </row>
    <row r="55" spans="1:7" ht="17" thickTop="1" thickBot="1" x14ac:dyDescent="0.25">
      <c r="A55" s="56"/>
      <c r="B55" s="56"/>
      <c r="C55" s="56"/>
      <c r="D55" s="56"/>
      <c r="E55" s="57"/>
      <c r="F55" s="56"/>
      <c r="G55" s="56"/>
    </row>
    <row r="56" spans="1:7" ht="34" thickTop="1" thickBot="1" x14ac:dyDescent="0.25">
      <c r="A56" s="56"/>
      <c r="B56" s="22" t="s">
        <v>120</v>
      </c>
      <c r="C56" s="23" t="s">
        <v>121</v>
      </c>
      <c r="D56" s="19" t="s">
        <v>122</v>
      </c>
      <c r="E56" s="62"/>
      <c r="F56" s="63"/>
      <c r="G56" s="56"/>
    </row>
    <row r="57" spans="1:7" ht="17" thickTop="1" x14ac:dyDescent="0.2">
      <c r="A57" s="56"/>
      <c r="B57" s="28" t="s">
        <v>123</v>
      </c>
      <c r="C57" s="24">
        <f>COUNTIF(C3:C15, "y")+COUNTIF(C3:C15, "n")+COUNTIF(C6:C7, "1")+COUNTIF(C6:C7, "2")+COUNTIF(C6:C7, "3")</f>
        <v>9</v>
      </c>
      <c r="D57" s="20" t="str">
        <f>IF(C57&gt;=2,"yes","no")</f>
        <v>yes</v>
      </c>
      <c r="E57" s="62"/>
      <c r="F57" s="56"/>
      <c r="G57" s="56"/>
    </row>
    <row r="58" spans="1:7" ht="16" x14ac:dyDescent="0.2">
      <c r="A58" s="56"/>
      <c r="B58" s="29" t="s">
        <v>124</v>
      </c>
      <c r="C58" s="24">
        <f>COUNTIF(C16:C27,"y")+COUNTIF(C16:C27,"n")</f>
        <v>8</v>
      </c>
      <c r="D58" s="20" t="str">
        <f>IF(C58&gt;=2,"yes","no")</f>
        <v>yes</v>
      </c>
      <c r="E58" s="62"/>
      <c r="F58" s="56"/>
      <c r="G58" s="56"/>
    </row>
    <row r="59" spans="1:7" ht="16" x14ac:dyDescent="0.2">
      <c r="A59" s="56"/>
      <c r="B59" s="28" t="s">
        <v>125</v>
      </c>
      <c r="C59" s="24">
        <f>COUNTIF(C28:C51,"y")+COUNTIF(C28:C51, "n")+COUNT(C28:C51)</f>
        <v>14</v>
      </c>
      <c r="D59" s="20" t="str">
        <f>IF(C59&gt;=6,"yes","no")</f>
        <v>yes</v>
      </c>
      <c r="E59" s="62"/>
      <c r="F59" s="56"/>
      <c r="G59" s="56"/>
    </row>
    <row r="60" spans="1:7" ht="17" thickBot="1" x14ac:dyDescent="0.25">
      <c r="A60" s="56"/>
      <c r="B60" s="25" t="s">
        <v>126</v>
      </c>
      <c r="C60" s="26">
        <f>SUM(C57:C59)</f>
        <v>31</v>
      </c>
      <c r="D60" s="21" t="str">
        <f>IF(D57="no","no",IF(D58="no","no",IF(D59="no","no","yes")))</f>
        <v>yes</v>
      </c>
      <c r="E60" s="62"/>
      <c r="F60" s="56"/>
      <c r="G60" s="56"/>
    </row>
    <row r="61" spans="1:7" ht="16" thickTop="1" x14ac:dyDescent="0.2">
      <c r="A61" s="56"/>
      <c r="B61" s="56"/>
      <c r="C61" s="56"/>
      <c r="D61" s="56"/>
      <c r="E61" s="57"/>
      <c r="F61" s="56"/>
      <c r="G61" s="56"/>
    </row>
    <row r="62" spans="1:7" x14ac:dyDescent="0.2">
      <c r="A62" s="56"/>
      <c r="B62" s="56"/>
      <c r="C62" s="56"/>
      <c r="D62" s="56"/>
      <c r="E62" s="57"/>
      <c r="F62" s="56"/>
      <c r="G62" s="56"/>
    </row>
    <row r="63" spans="1:7" ht="16" thickBot="1" x14ac:dyDescent="0.25">
      <c r="A63" s="56"/>
      <c r="B63" s="111" t="s">
        <v>127</v>
      </c>
      <c r="C63" s="111"/>
      <c r="D63" s="111"/>
      <c r="E63" s="62"/>
      <c r="F63" s="56"/>
      <c r="G63" s="56"/>
    </row>
    <row r="64" spans="1:7" ht="16" thickBot="1" x14ac:dyDescent="0.25">
      <c r="A64" s="56"/>
      <c r="B64" s="112" t="s">
        <v>128</v>
      </c>
      <c r="C64" s="113"/>
      <c r="D64" s="114"/>
      <c r="E64" s="62"/>
      <c r="F64" s="56"/>
      <c r="G64" s="56"/>
    </row>
    <row r="65" spans="1:7" x14ac:dyDescent="0.2">
      <c r="A65" s="56">
        <v>9.01</v>
      </c>
      <c r="B65" s="71" t="s">
        <v>129</v>
      </c>
      <c r="C65" s="115" t="s">
        <v>130</v>
      </c>
      <c r="D65" s="116"/>
      <c r="E65" s="62"/>
      <c r="F65" s="56"/>
      <c r="G65" s="56"/>
    </row>
    <row r="66" spans="1:7" x14ac:dyDescent="0.2">
      <c r="A66" s="56">
        <v>9.02</v>
      </c>
      <c r="B66" s="71" t="s">
        <v>131</v>
      </c>
      <c r="C66" s="117" t="s">
        <v>132</v>
      </c>
      <c r="D66" s="118"/>
      <c r="E66" s="62"/>
      <c r="F66" s="56"/>
      <c r="G66" s="56"/>
    </row>
    <row r="67" spans="1:7" x14ac:dyDescent="0.2">
      <c r="A67" s="56">
        <v>9.0299999999999994</v>
      </c>
      <c r="B67" s="71" t="s">
        <v>133</v>
      </c>
      <c r="C67" s="109" t="s">
        <v>130</v>
      </c>
      <c r="D67" s="110"/>
      <c r="E67" s="62"/>
      <c r="F67" s="56"/>
      <c r="G67" s="56"/>
    </row>
    <row r="68" spans="1:7" x14ac:dyDescent="0.2">
      <c r="A68" s="56">
        <v>9.0399999999999991</v>
      </c>
      <c r="B68" s="71" t="s">
        <v>134</v>
      </c>
      <c r="C68" s="109" t="s">
        <v>132</v>
      </c>
      <c r="D68" s="110"/>
      <c r="E68" s="62"/>
      <c r="F68" s="56"/>
      <c r="G68" s="56"/>
    </row>
    <row r="69" spans="1:7" x14ac:dyDescent="0.2">
      <c r="A69" s="56">
        <v>9.0500000000000007</v>
      </c>
      <c r="B69" s="71" t="s">
        <v>135</v>
      </c>
      <c r="C69" s="109" t="s">
        <v>132</v>
      </c>
      <c r="D69" s="110"/>
      <c r="E69" s="62"/>
      <c r="F69" s="56"/>
      <c r="G69" s="56"/>
    </row>
    <row r="70" spans="1:7" x14ac:dyDescent="0.2">
      <c r="A70" s="56">
        <v>9.06</v>
      </c>
      <c r="B70" s="71" t="s">
        <v>136</v>
      </c>
      <c r="C70" s="109" t="s">
        <v>132</v>
      </c>
      <c r="D70" s="110"/>
      <c r="E70" s="62"/>
      <c r="F70" s="56"/>
      <c r="G70" s="56"/>
    </row>
    <row r="71" spans="1:7" x14ac:dyDescent="0.2">
      <c r="A71" s="56">
        <v>9.07</v>
      </c>
      <c r="B71" s="71" t="s">
        <v>137</v>
      </c>
      <c r="C71" s="94" t="s">
        <v>132</v>
      </c>
      <c r="D71" s="97" t="str">
        <f>IF(C71="yes", IF(OR(C65="?", C66="?", C67="no", C67="?"), "eval.", IF(AND(C65="yes", C66="yes", C67="yes"), "reject", IF(OR(C65="no", C66="no"), "accept", " ")))," ")</f>
        <v xml:space="preserve"> </v>
      </c>
      <c r="E71" s="62"/>
      <c r="F71" s="56"/>
      <c r="G71" s="56"/>
    </row>
    <row r="72" spans="1:7" x14ac:dyDescent="0.2">
      <c r="A72" s="56">
        <v>9.08</v>
      </c>
      <c r="B72" s="71" t="s">
        <v>138</v>
      </c>
      <c r="C72" s="92" t="s">
        <v>130</v>
      </c>
      <c r="D72" s="89" t="str">
        <f>IF(C71="yes","STOP",IF(C72="yes",IF(C68="no","accept",IF(AND(C68="yes",OR(C69="yes",C70="yes")),"reject",IF(OR(C68="?",C69="?",C70="?",C69="no",C70="no"),"eval.",""))), ""))</f>
        <v>accept</v>
      </c>
      <c r="E72" s="62"/>
      <c r="F72" s="56"/>
      <c r="G72" s="56"/>
    </row>
    <row r="73" spans="1:7" ht="16" thickBot="1" x14ac:dyDescent="0.25">
      <c r="A73" s="56">
        <v>9.09</v>
      </c>
      <c r="B73" s="91" t="s">
        <v>139</v>
      </c>
      <c r="C73" s="93"/>
      <c r="D73" s="90" t="str">
        <f>IF(OR(C71="yes",C72="yes"),"STOP",IF(C73="yes",IF(AND(LUT!I26="accept",LUT!I27="accept"),"accept",IF(AND(LUT!I26="eval.",LUT!I27="eval."),"eval.",IF(OR(LUT!I26="reject",LUT!I27="reject"),"reject",""))),""))</f>
        <v>STOP</v>
      </c>
      <c r="E73" s="62"/>
      <c r="F73" s="56"/>
      <c r="G73" s="56"/>
    </row>
    <row r="74" spans="1:7" ht="16" thickBot="1" x14ac:dyDescent="0.25">
      <c r="A74" s="56"/>
      <c r="B74" s="72" t="s">
        <v>140</v>
      </c>
      <c r="C74" s="107" t="str">
        <f>IF(OR(D71="accept", D72="accept", D73="accept"), "Accept", IF(OR(D71="eval.", D72="eval.", D73="eval."), "Evaluate Further", IF(OR(D71="reject", D72="reject",D73="reject"), "Reject", "")))</f>
        <v>Accept</v>
      </c>
      <c r="D74" s="108"/>
      <c r="E74" s="62"/>
      <c r="F74" s="56"/>
      <c r="G74" s="56"/>
    </row>
    <row r="75" spans="1:7" x14ac:dyDescent="0.2">
      <c r="A75" s="56"/>
      <c r="B75" s="64"/>
      <c r="C75" s="64"/>
      <c r="D75" s="56"/>
      <c r="E75" s="57"/>
      <c r="F75" s="56"/>
      <c r="G75" s="56"/>
    </row>
    <row r="76" spans="1:7" x14ac:dyDescent="0.2">
      <c r="A76" s="56"/>
      <c r="B76" s="64"/>
      <c r="C76" s="64"/>
      <c r="D76" s="56"/>
      <c r="E76" s="57"/>
      <c r="F76" s="56"/>
      <c r="G76" s="56"/>
    </row>
    <row r="77" spans="1:7" x14ac:dyDescent="0.2">
      <c r="A77" s="56"/>
      <c r="B77" s="64"/>
      <c r="C77" s="64"/>
      <c r="D77" s="56"/>
      <c r="E77" s="57"/>
      <c r="F77" s="56"/>
      <c r="G77" s="56"/>
    </row>
    <row r="78" spans="1:7" x14ac:dyDescent="0.2">
      <c r="A78" s="56"/>
      <c r="B78" s="64"/>
      <c r="C78" s="64"/>
      <c r="D78" s="56"/>
      <c r="E78" s="57"/>
      <c r="F78" s="56"/>
      <c r="G78" s="56"/>
    </row>
    <row r="79" spans="1:7" x14ac:dyDescent="0.2">
      <c r="A79" s="56"/>
      <c r="B79" s="64"/>
      <c r="C79" s="64"/>
      <c r="D79" s="56"/>
      <c r="E79" s="57"/>
      <c r="F79" s="56"/>
      <c r="G79" s="56"/>
    </row>
    <row r="80" spans="1:7" x14ac:dyDescent="0.2">
      <c r="A80" s="56"/>
      <c r="B80" s="64"/>
      <c r="C80" s="64"/>
      <c r="D80" s="56"/>
      <c r="E80" s="57"/>
      <c r="F80" s="56"/>
      <c r="G80" s="56"/>
    </row>
    <row r="81" spans="1:7" x14ac:dyDescent="0.2">
      <c r="A81" s="56"/>
      <c r="B81" s="64"/>
      <c r="C81" s="64"/>
      <c r="D81" s="56"/>
      <c r="E81" s="57"/>
      <c r="F81" s="56"/>
      <c r="G81" s="56"/>
    </row>
    <row r="82" spans="1:7" x14ac:dyDescent="0.2">
      <c r="A82" s="56"/>
      <c r="B82" s="64"/>
      <c r="C82" s="64"/>
      <c r="D82" s="56"/>
      <c r="E82" s="57"/>
      <c r="F82" s="56"/>
      <c r="G82" s="56"/>
    </row>
    <row r="83" spans="1:7" x14ac:dyDescent="0.2">
      <c r="A83" s="56"/>
      <c r="B83" s="64"/>
      <c r="C83" s="64"/>
      <c r="D83" s="56"/>
      <c r="E83" s="57"/>
      <c r="F83" s="56"/>
      <c r="G83" s="56"/>
    </row>
    <row r="84" spans="1:7" x14ac:dyDescent="0.2">
      <c r="A84" s="56"/>
      <c r="B84" s="64"/>
      <c r="C84" s="64"/>
      <c r="D84" s="56"/>
      <c r="E84" s="57"/>
      <c r="F84" s="56"/>
      <c r="G84" s="56"/>
    </row>
    <row r="85" spans="1:7" x14ac:dyDescent="0.2">
      <c r="A85" s="56"/>
      <c r="B85" s="64"/>
      <c r="C85" s="64"/>
      <c r="D85" s="56"/>
      <c r="E85" s="57"/>
      <c r="F85" s="56"/>
      <c r="G85" s="56"/>
    </row>
    <row r="86" spans="1:7" x14ac:dyDescent="0.2">
      <c r="A86" s="56"/>
      <c r="B86" s="56"/>
      <c r="C86" s="56"/>
      <c r="D86" s="56"/>
      <c r="E86" s="57"/>
      <c r="F86" s="56"/>
      <c r="G86" s="56"/>
    </row>
    <row r="107" spans="6:6" x14ac:dyDescent="0.2">
      <c r="F107" s="56"/>
    </row>
  </sheetData>
  <sheetProtection algorithmName="SHA-512" hashValue="MZrUtja7PJJDBC1B4jwD1l/Vd11nSCw1Immg4b2LVW4Cbn46bR2XSzczeuRm6UGdiQ3ljPyFp1/LgSDPZLisiQ==" saltValue="lXs5ZdypR3R8tD5PrOkg/A==" spinCount="100000" sheet="1" formatCells="0" formatColumns="0" formatRows="0" insertHyperlinks="0"/>
  <mergeCells count="9">
    <mergeCell ref="C74:D74"/>
    <mergeCell ref="C69:D69"/>
    <mergeCell ref="B63:D63"/>
    <mergeCell ref="C68:D68"/>
    <mergeCell ref="C70:D70"/>
    <mergeCell ref="B64:D64"/>
    <mergeCell ref="C65:D65"/>
    <mergeCell ref="C66:D66"/>
    <mergeCell ref="C67:D67"/>
  </mergeCells>
  <dataValidations count="5">
    <dataValidation type="list" allowBlank="1" showInputMessage="1" showErrorMessage="1" sqref="C6:C7" xr:uid="{978B89CE-69C6-4161-A034-AC015DA0075F}">
      <formula1>"1,2,3,?"</formula1>
    </dataValidation>
    <dataValidation type="list" allowBlank="1" showInputMessage="1" showErrorMessage="1" sqref="C3 C4:C5 C8:C37 C39:C51" xr:uid="{A77910E4-8094-445A-B01F-5DFC8D9709A0}">
      <formula1>"y,n,?"</formula1>
    </dataValidation>
    <dataValidation type="list" allowBlank="1" showInputMessage="1" showErrorMessage="1" sqref="C38" xr:uid="{7B5D2DC9-EDC8-46A0-9AF9-27EF244727AD}">
      <formula1>"1 or fewer, 2 or 3, 4 or more,?"</formula1>
    </dataValidation>
    <dataValidation type="list" errorStyle="information" allowBlank="1" showInputMessage="1" showErrorMessage="1" errorTitle="Invalid Entry" error="Make a selection from the drop-down menu, or enter &quot;yes&quot; or &quot;no&quot;. Other entries will not work." sqref="C72 C73 C71:C72" xr:uid="{6E363CE9-056D-45A6-863F-0434A36F596E}">
      <formula1>"yes, no"</formula1>
    </dataValidation>
    <dataValidation type="list" allowBlank="1" showInputMessage="1" showErrorMessage="1" sqref="C70 C68 C69:C72 C67 C66 C65:D65" xr:uid="{7728EFC8-AC11-4E25-B467-7DD30AB392B5}">
      <formula1>"yes, no, ?"</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9724D-15DB-4E0F-87F1-EE2DC5DF0787}">
  <dimension ref="A1:D61"/>
  <sheetViews>
    <sheetView workbookViewId="0">
      <selection activeCell="G1" sqref="G1"/>
    </sheetView>
  </sheetViews>
  <sheetFormatPr baseColWidth="10" defaultColWidth="8.83203125" defaultRowHeight="15" x14ac:dyDescent="0.2"/>
  <cols>
    <col min="1" max="1" width="7.1640625" customWidth="1"/>
    <col min="2" max="2" width="64.5" customWidth="1"/>
  </cols>
  <sheetData>
    <row r="1" spans="1:4" ht="109.5" customHeight="1" x14ac:dyDescent="0.2">
      <c r="A1" s="122" t="str">
        <f>'WRA Worksheet'!F1</f>
        <v>Assessment date:  January 27, 2025 Prepared by Seokmin Kim</v>
      </c>
      <c r="B1" s="123"/>
      <c r="C1" s="123"/>
      <c r="D1" s="98" t="s">
        <v>141</v>
      </c>
    </row>
    <row r="2" spans="1:4" ht="19" x14ac:dyDescent="0.2">
      <c r="A2" s="119" t="s">
        <v>142</v>
      </c>
      <c r="B2" s="120"/>
      <c r="C2" s="73" t="s">
        <v>5</v>
      </c>
      <c r="D2" s="73" t="s">
        <v>6</v>
      </c>
    </row>
    <row r="3" spans="1:4" ht="16" x14ac:dyDescent="0.2">
      <c r="A3" s="74">
        <v>1.01</v>
      </c>
      <c r="B3" s="75" t="s">
        <v>10</v>
      </c>
      <c r="C3" s="76" t="str">
        <f>'WRA Worksheet'!C3</f>
        <v>n</v>
      </c>
      <c r="D3" s="82">
        <f>'WRA Worksheet'!D3</f>
        <v>0</v>
      </c>
    </row>
    <row r="4" spans="1:4" ht="16" x14ac:dyDescent="0.2">
      <c r="A4" s="74">
        <v>1.02</v>
      </c>
      <c r="B4" s="75" t="s">
        <v>13</v>
      </c>
      <c r="C4" s="76">
        <f>'WRA Worksheet'!C4</f>
        <v>0</v>
      </c>
      <c r="D4" s="82" t="str">
        <f>'WRA Worksheet'!D4</f>
        <v xml:space="preserve"> </v>
      </c>
    </row>
    <row r="5" spans="1:4" ht="16" x14ac:dyDescent="0.2">
      <c r="A5" s="74">
        <v>1.03</v>
      </c>
      <c r="B5" s="75" t="s">
        <v>14</v>
      </c>
      <c r="C5" s="76">
        <f>'WRA Worksheet'!C5</f>
        <v>0</v>
      </c>
      <c r="D5" s="82" t="str">
        <f>'WRA Worksheet'!D5</f>
        <v xml:space="preserve"> </v>
      </c>
    </row>
    <row r="6" spans="1:4" ht="52" x14ac:dyDescent="0.2">
      <c r="A6" s="74">
        <v>2.0099999999999998</v>
      </c>
      <c r="B6" s="77" t="s">
        <v>143</v>
      </c>
      <c r="C6" s="76">
        <f>'WRA Worksheet'!C6</f>
        <v>2</v>
      </c>
      <c r="D6" s="83"/>
    </row>
    <row r="7" spans="1:4" ht="16" x14ac:dyDescent="0.2">
      <c r="A7" s="74">
        <v>2.02</v>
      </c>
      <c r="B7" s="75" t="s">
        <v>144</v>
      </c>
      <c r="C7" s="76">
        <f>'WRA Worksheet'!C7</f>
        <v>2</v>
      </c>
      <c r="D7" s="83"/>
    </row>
    <row r="8" spans="1:4" ht="16" x14ac:dyDescent="0.2">
      <c r="A8" s="74">
        <v>2.0299999999999998</v>
      </c>
      <c r="B8" s="75" t="s">
        <v>18</v>
      </c>
      <c r="C8" s="76" t="str">
        <f>'WRA Worksheet'!C8</f>
        <v>n</v>
      </c>
      <c r="D8" s="82">
        <f>'WRA Worksheet'!D8</f>
        <v>0</v>
      </c>
    </row>
    <row r="9" spans="1:4" ht="52" x14ac:dyDescent="0.2">
      <c r="A9" s="74">
        <v>2.04</v>
      </c>
      <c r="B9" s="78" t="s">
        <v>20</v>
      </c>
      <c r="C9" s="76" t="str">
        <f>'WRA Worksheet'!C9</f>
        <v>y</v>
      </c>
      <c r="D9" s="82">
        <f>'WRA Worksheet'!D9</f>
        <v>1</v>
      </c>
    </row>
    <row r="10" spans="1:4" ht="32" x14ac:dyDescent="0.2">
      <c r="A10" s="74">
        <v>2.0499999999999998</v>
      </c>
      <c r="B10" s="75" t="s">
        <v>22</v>
      </c>
      <c r="C10" s="79" t="str">
        <f>'WRA Worksheet'!C10</f>
        <v>y</v>
      </c>
      <c r="D10" s="83"/>
    </row>
    <row r="11" spans="1:4" ht="16" x14ac:dyDescent="0.2">
      <c r="A11" s="74">
        <v>3.01</v>
      </c>
      <c r="B11" s="75" t="s">
        <v>25</v>
      </c>
      <c r="C11" s="76" t="str">
        <f>'WRA Worksheet'!C11</f>
        <v>y</v>
      </c>
      <c r="D11" s="82">
        <f>'WRA Worksheet'!D11</f>
        <v>2</v>
      </c>
    </row>
    <row r="12" spans="1:4" ht="16" x14ac:dyDescent="0.2">
      <c r="A12" s="74">
        <v>3.02</v>
      </c>
      <c r="B12" s="75" t="s">
        <v>28</v>
      </c>
      <c r="C12" s="76" t="str">
        <f>'WRA Worksheet'!C12</f>
        <v>?</v>
      </c>
      <c r="D12" s="82" t="str">
        <f>'WRA Worksheet'!D12</f>
        <v/>
      </c>
    </row>
    <row r="13" spans="1:4" ht="16" x14ac:dyDescent="0.2">
      <c r="A13" s="74">
        <v>3.03</v>
      </c>
      <c r="B13" s="75" t="s">
        <v>32</v>
      </c>
      <c r="C13" s="76" t="str">
        <f>'WRA Worksheet'!C13</f>
        <v>n</v>
      </c>
      <c r="D13" s="82">
        <f>'WRA Worksheet'!D13</f>
        <v>0</v>
      </c>
    </row>
    <row r="14" spans="1:4" ht="16" x14ac:dyDescent="0.2">
      <c r="A14" s="74">
        <v>3.04</v>
      </c>
      <c r="B14" s="75" t="s">
        <v>34</v>
      </c>
      <c r="C14" s="76" t="str">
        <f>'WRA Worksheet'!C14</f>
        <v>n</v>
      </c>
      <c r="D14" s="82">
        <f>'WRA Worksheet'!D14</f>
        <v>0</v>
      </c>
    </row>
    <row r="15" spans="1:4" ht="16" x14ac:dyDescent="0.2">
      <c r="A15" s="74">
        <v>3.05</v>
      </c>
      <c r="B15" s="75" t="s">
        <v>36</v>
      </c>
      <c r="C15" s="76" t="str">
        <f>'WRA Worksheet'!C15</f>
        <v>?</v>
      </c>
      <c r="D15" s="82" t="str">
        <f>'WRA Worksheet'!D15</f>
        <v/>
      </c>
    </row>
    <row r="16" spans="1:4" ht="16" x14ac:dyDescent="0.2">
      <c r="A16" s="74">
        <v>4.01</v>
      </c>
      <c r="B16" s="75" t="s">
        <v>39</v>
      </c>
      <c r="C16" s="76" t="str">
        <f>'WRA Worksheet'!C16</f>
        <v>n</v>
      </c>
      <c r="D16" s="82">
        <f>'WRA Worksheet'!D16</f>
        <v>0</v>
      </c>
    </row>
    <row r="17" spans="1:4" ht="16" x14ac:dyDescent="0.2">
      <c r="A17" s="74">
        <v>4.0199999999999996</v>
      </c>
      <c r="B17" s="75" t="s">
        <v>41</v>
      </c>
      <c r="C17" s="76" t="str">
        <f>'WRA Worksheet'!C17</f>
        <v>?</v>
      </c>
      <c r="D17" s="82" t="str">
        <f>'WRA Worksheet'!D17</f>
        <v xml:space="preserve"> </v>
      </c>
    </row>
    <row r="18" spans="1:4" ht="16" x14ac:dyDescent="0.2">
      <c r="A18" s="74">
        <v>4.03</v>
      </c>
      <c r="B18" s="75" t="s">
        <v>43</v>
      </c>
      <c r="C18" s="76" t="str">
        <f>'WRA Worksheet'!C18</f>
        <v>n</v>
      </c>
      <c r="D18" s="82">
        <f>'WRA Worksheet'!D18</f>
        <v>0</v>
      </c>
    </row>
    <row r="19" spans="1:4" ht="16" x14ac:dyDescent="0.2">
      <c r="A19" s="74">
        <v>4.04</v>
      </c>
      <c r="B19" s="75" t="s">
        <v>45</v>
      </c>
      <c r="C19" s="76" t="str">
        <f>'WRA Worksheet'!C19</f>
        <v>?</v>
      </c>
      <c r="D19" s="82" t="str">
        <f>'WRA Worksheet'!D19</f>
        <v xml:space="preserve"> </v>
      </c>
    </row>
    <row r="20" spans="1:4" ht="16" x14ac:dyDescent="0.2">
      <c r="A20" s="74">
        <v>4.05</v>
      </c>
      <c r="B20" s="75" t="s">
        <v>46</v>
      </c>
      <c r="C20" s="76" t="str">
        <f>'WRA Worksheet'!C20</f>
        <v>?</v>
      </c>
      <c r="D20" s="82" t="str">
        <f>'WRA Worksheet'!D20</f>
        <v xml:space="preserve"> </v>
      </c>
    </row>
    <row r="21" spans="1:4" ht="16" x14ac:dyDescent="0.2">
      <c r="A21" s="74">
        <v>4.0599999999999996</v>
      </c>
      <c r="B21" s="75" t="s">
        <v>49</v>
      </c>
      <c r="C21" s="76" t="str">
        <f>'WRA Worksheet'!C21</f>
        <v>y</v>
      </c>
      <c r="D21" s="82">
        <f>'WRA Worksheet'!D21</f>
        <v>1</v>
      </c>
    </row>
    <row r="22" spans="1:4" ht="16" x14ac:dyDescent="0.2">
      <c r="A22" s="74">
        <v>4.07</v>
      </c>
      <c r="B22" s="75" t="s">
        <v>52</v>
      </c>
      <c r="C22" s="76" t="str">
        <f>'WRA Worksheet'!C22</f>
        <v>?</v>
      </c>
      <c r="D22" s="82" t="str">
        <f>'WRA Worksheet'!D22</f>
        <v xml:space="preserve"> </v>
      </c>
    </row>
    <row r="23" spans="1:4" ht="16" x14ac:dyDescent="0.2">
      <c r="A23" s="74">
        <v>4.08</v>
      </c>
      <c r="B23" s="75" t="s">
        <v>55</v>
      </c>
      <c r="C23" s="76" t="str">
        <f>'WRA Worksheet'!C23</f>
        <v>n</v>
      </c>
      <c r="D23" s="82">
        <f>'WRA Worksheet'!D23</f>
        <v>0</v>
      </c>
    </row>
    <row r="24" spans="1:4" ht="16" x14ac:dyDescent="0.2">
      <c r="A24" s="74">
        <v>4.09</v>
      </c>
      <c r="B24" s="75" t="s">
        <v>57</v>
      </c>
      <c r="C24" s="76" t="str">
        <f>'WRA Worksheet'!C24</f>
        <v>y</v>
      </c>
      <c r="D24" s="82">
        <f>'WRA Worksheet'!D24</f>
        <v>1</v>
      </c>
    </row>
    <row r="25" spans="1:4" ht="32" x14ac:dyDescent="0.2">
      <c r="A25" s="74">
        <v>4.0999999999999996</v>
      </c>
      <c r="B25" s="80" t="s">
        <v>60</v>
      </c>
      <c r="C25" s="76" t="str">
        <f>'WRA Worksheet'!C25</f>
        <v>y</v>
      </c>
      <c r="D25" s="82">
        <f>'WRA Worksheet'!D25</f>
        <v>1</v>
      </c>
    </row>
    <row r="26" spans="1:4" ht="16" x14ac:dyDescent="0.2">
      <c r="A26" s="74">
        <v>4.1100000000000003</v>
      </c>
      <c r="B26" s="75" t="s">
        <v>63</v>
      </c>
      <c r="C26" s="76" t="str">
        <f>'WRA Worksheet'!C26</f>
        <v>n</v>
      </c>
      <c r="D26" s="82">
        <f>'WRA Worksheet'!D26</f>
        <v>0</v>
      </c>
    </row>
    <row r="27" spans="1:4" ht="16" x14ac:dyDescent="0.2">
      <c r="A27" s="74">
        <v>4.12</v>
      </c>
      <c r="B27" s="75" t="s">
        <v>65</v>
      </c>
      <c r="C27" s="76" t="str">
        <f>'WRA Worksheet'!C27</f>
        <v>n</v>
      </c>
      <c r="D27" s="82">
        <f>'WRA Worksheet'!D27</f>
        <v>0</v>
      </c>
    </row>
    <row r="28" spans="1:4" ht="16" x14ac:dyDescent="0.2">
      <c r="A28" s="74">
        <v>5.01</v>
      </c>
      <c r="B28" s="75" t="s">
        <v>67</v>
      </c>
      <c r="C28" s="76" t="str">
        <f>'WRA Worksheet'!C28</f>
        <v>n</v>
      </c>
      <c r="D28" s="82">
        <f>'WRA Worksheet'!D28</f>
        <v>0</v>
      </c>
    </row>
    <row r="29" spans="1:4" ht="16" x14ac:dyDescent="0.2">
      <c r="A29" s="74">
        <v>5.0199999999999996</v>
      </c>
      <c r="B29" s="75" t="s">
        <v>69</v>
      </c>
      <c r="C29" s="76" t="str">
        <f>'WRA Worksheet'!C29</f>
        <v>n</v>
      </c>
      <c r="D29" s="82">
        <f>'WRA Worksheet'!D29</f>
        <v>0</v>
      </c>
    </row>
    <row r="30" spans="1:4" ht="16" x14ac:dyDescent="0.2">
      <c r="A30" s="74">
        <v>5.03</v>
      </c>
      <c r="B30" s="75" t="s">
        <v>71</v>
      </c>
      <c r="C30" s="76" t="str">
        <f>'WRA Worksheet'!C30</f>
        <v>n</v>
      </c>
      <c r="D30" s="82">
        <f>'WRA Worksheet'!D30</f>
        <v>0</v>
      </c>
    </row>
    <row r="31" spans="1:4" ht="16" x14ac:dyDescent="0.2">
      <c r="A31" s="74">
        <v>5.04</v>
      </c>
      <c r="B31" s="75" t="s">
        <v>73</v>
      </c>
      <c r="C31" s="76" t="str">
        <f>'WRA Worksheet'!C31</f>
        <v>n</v>
      </c>
      <c r="D31" s="82">
        <f>'WRA Worksheet'!D31</f>
        <v>0</v>
      </c>
    </row>
    <row r="32" spans="1:4" ht="16" x14ac:dyDescent="0.2">
      <c r="A32" s="74">
        <v>6.01</v>
      </c>
      <c r="B32" s="75" t="s">
        <v>75</v>
      </c>
      <c r="C32" s="76" t="str">
        <f>'WRA Worksheet'!C32</f>
        <v>n</v>
      </c>
      <c r="D32" s="82">
        <f>'WRA Worksheet'!D32</f>
        <v>0</v>
      </c>
    </row>
    <row r="33" spans="1:4" ht="16" x14ac:dyDescent="0.2">
      <c r="A33" s="74">
        <v>6.02</v>
      </c>
      <c r="B33" s="75" t="s">
        <v>77</v>
      </c>
      <c r="C33" s="76" t="str">
        <f>'WRA Worksheet'!C33</f>
        <v>y</v>
      </c>
      <c r="D33" s="82">
        <f>'WRA Worksheet'!D33</f>
        <v>1</v>
      </c>
    </row>
    <row r="34" spans="1:4" ht="16" x14ac:dyDescent="0.2">
      <c r="A34" s="74">
        <v>6.03</v>
      </c>
      <c r="B34" s="75" t="s">
        <v>80</v>
      </c>
      <c r="C34" s="76" t="str">
        <f>'WRA Worksheet'!C34</f>
        <v>?</v>
      </c>
      <c r="D34" s="82" t="str">
        <f>'WRA Worksheet'!D34</f>
        <v xml:space="preserve"> </v>
      </c>
    </row>
    <row r="35" spans="1:4" ht="16" x14ac:dyDescent="0.2">
      <c r="A35" s="74">
        <v>6.04</v>
      </c>
      <c r="B35" s="75" t="s">
        <v>82</v>
      </c>
      <c r="C35" s="76" t="str">
        <f>'WRA Worksheet'!C35</f>
        <v>?</v>
      </c>
      <c r="D35" s="82" t="str">
        <f>'WRA Worksheet'!D35</f>
        <v xml:space="preserve"> </v>
      </c>
    </row>
    <row r="36" spans="1:4" ht="16" x14ac:dyDescent="0.2">
      <c r="A36" s="74">
        <v>6.05</v>
      </c>
      <c r="B36" s="75" t="s">
        <v>83</v>
      </c>
      <c r="C36" s="76" t="str">
        <f>'WRA Worksheet'!C36</f>
        <v>n</v>
      </c>
      <c r="D36" s="82">
        <f>'WRA Worksheet'!D36</f>
        <v>0</v>
      </c>
    </row>
    <row r="37" spans="1:4" ht="16" x14ac:dyDescent="0.2">
      <c r="A37" s="74">
        <v>6.06</v>
      </c>
      <c r="B37" s="75" t="s">
        <v>85</v>
      </c>
      <c r="C37" s="76" t="str">
        <f>'WRA Worksheet'!C37</f>
        <v>y</v>
      </c>
      <c r="D37" s="82">
        <f>'WRA Worksheet'!D37</f>
        <v>1</v>
      </c>
    </row>
    <row r="38" spans="1:4" ht="16" x14ac:dyDescent="0.2">
      <c r="A38" s="74">
        <v>6.07</v>
      </c>
      <c r="B38" s="75" t="s">
        <v>88</v>
      </c>
      <c r="C38" s="81" t="str">
        <f>'WRA Worksheet'!C38</f>
        <v>?</v>
      </c>
      <c r="D38" s="82" t="str">
        <f>'WRA Worksheet'!D38</f>
        <v xml:space="preserve"> </v>
      </c>
    </row>
    <row r="39" spans="1:4" ht="32" x14ac:dyDescent="0.2">
      <c r="A39" s="74">
        <v>7.01</v>
      </c>
      <c r="B39" s="75" t="s">
        <v>91</v>
      </c>
      <c r="C39" s="76" t="str">
        <f>'WRA Worksheet'!C39</f>
        <v>n</v>
      </c>
      <c r="D39" s="82">
        <f>'WRA Worksheet'!D39</f>
        <v>-1</v>
      </c>
    </row>
    <row r="40" spans="1:4" ht="16" x14ac:dyDescent="0.2">
      <c r="A40" s="74">
        <v>7.02</v>
      </c>
      <c r="B40" s="75" t="s">
        <v>93</v>
      </c>
      <c r="C40" s="76" t="str">
        <f>'WRA Worksheet'!C40</f>
        <v>y</v>
      </c>
      <c r="D40" s="82">
        <f>'WRA Worksheet'!D40</f>
        <v>1</v>
      </c>
    </row>
    <row r="41" spans="1:4" ht="16" x14ac:dyDescent="0.2">
      <c r="A41" s="74">
        <v>7.03</v>
      </c>
      <c r="B41" s="75" t="s">
        <v>96</v>
      </c>
      <c r="C41" s="76" t="str">
        <f>'WRA Worksheet'!C41</f>
        <v>n</v>
      </c>
      <c r="D41" s="82">
        <f>'WRA Worksheet'!D41</f>
        <v>-1</v>
      </c>
    </row>
    <row r="42" spans="1:4" ht="16" x14ac:dyDescent="0.2">
      <c r="A42" s="74">
        <v>7.04</v>
      </c>
      <c r="B42" s="75" t="s">
        <v>98</v>
      </c>
      <c r="C42" s="76" t="str">
        <f>'WRA Worksheet'!C42</f>
        <v>n</v>
      </c>
      <c r="D42" s="82">
        <f>'WRA Worksheet'!D42</f>
        <v>-1</v>
      </c>
    </row>
    <row r="43" spans="1:4" ht="16" x14ac:dyDescent="0.2">
      <c r="A43" s="74">
        <v>7.05</v>
      </c>
      <c r="B43" s="75" t="s">
        <v>100</v>
      </c>
      <c r="C43" s="76" t="str">
        <f>'WRA Worksheet'!C43</f>
        <v>?</v>
      </c>
      <c r="D43" s="82" t="str">
        <f>'WRA Worksheet'!D43</f>
        <v xml:space="preserve"> </v>
      </c>
    </row>
    <row r="44" spans="1:4" ht="16" x14ac:dyDescent="0.2">
      <c r="A44" s="74">
        <v>7.06</v>
      </c>
      <c r="B44" s="75" t="s">
        <v>103</v>
      </c>
      <c r="C44" s="76" t="str">
        <f>'WRA Worksheet'!C44</f>
        <v>?</v>
      </c>
      <c r="D44" s="82" t="str">
        <f>'WRA Worksheet'!D44</f>
        <v xml:space="preserve"> </v>
      </c>
    </row>
    <row r="45" spans="1:4" ht="16" x14ac:dyDescent="0.2">
      <c r="A45" s="74">
        <v>7.07</v>
      </c>
      <c r="B45" s="75" t="s">
        <v>105</v>
      </c>
      <c r="C45" s="76" t="str">
        <f>'WRA Worksheet'!C45</f>
        <v>?</v>
      </c>
      <c r="D45" s="82" t="str">
        <f>'WRA Worksheet'!D45</f>
        <v xml:space="preserve"> </v>
      </c>
    </row>
    <row r="46" spans="1:4" ht="16" x14ac:dyDescent="0.2">
      <c r="A46" s="74">
        <v>7.08</v>
      </c>
      <c r="B46" s="75" t="s">
        <v>108</v>
      </c>
      <c r="C46" s="76" t="str">
        <f>'WRA Worksheet'!C46</f>
        <v>?</v>
      </c>
      <c r="D46" s="82" t="str">
        <f>'WRA Worksheet'!D46</f>
        <v xml:space="preserve"> </v>
      </c>
    </row>
    <row r="47" spans="1:4" ht="16" x14ac:dyDescent="0.2">
      <c r="A47" s="74">
        <v>8.01</v>
      </c>
      <c r="B47" s="75" t="s">
        <v>109</v>
      </c>
      <c r="C47" s="76" t="str">
        <f>'WRA Worksheet'!C47</f>
        <v>n</v>
      </c>
      <c r="D47" s="82">
        <f>'WRA Worksheet'!D47</f>
        <v>-1</v>
      </c>
    </row>
    <row r="48" spans="1:4" ht="16" x14ac:dyDescent="0.2">
      <c r="A48" s="74">
        <v>8.02</v>
      </c>
      <c r="B48" s="75" t="s">
        <v>111</v>
      </c>
      <c r="C48" s="76" t="str">
        <f>'WRA Worksheet'!C48</f>
        <v>?</v>
      </c>
      <c r="D48" s="82" t="str">
        <f>'WRA Worksheet'!D48</f>
        <v xml:space="preserve"> </v>
      </c>
    </row>
    <row r="49" spans="1:4" ht="16" x14ac:dyDescent="0.2">
      <c r="A49" s="74">
        <v>8.0299999999999994</v>
      </c>
      <c r="B49" s="75" t="s">
        <v>112</v>
      </c>
      <c r="C49" s="76" t="str">
        <f>'WRA Worksheet'!C49</f>
        <v>?</v>
      </c>
      <c r="D49" s="82" t="str">
        <f>'WRA Worksheet'!D49</f>
        <v xml:space="preserve"> </v>
      </c>
    </row>
    <row r="50" spans="1:4" ht="16" x14ac:dyDescent="0.2">
      <c r="A50" s="74">
        <v>8.0399999999999991</v>
      </c>
      <c r="B50" s="75" t="s">
        <v>113</v>
      </c>
      <c r="C50" s="76" t="str">
        <f>'WRA Worksheet'!C50</f>
        <v>y</v>
      </c>
      <c r="D50" s="82">
        <f>'WRA Worksheet'!D50</f>
        <v>1</v>
      </c>
    </row>
    <row r="51" spans="1:4" ht="16" x14ac:dyDescent="0.2">
      <c r="A51" s="74">
        <v>8.0500000000000007</v>
      </c>
      <c r="B51" s="67" t="s">
        <v>116</v>
      </c>
      <c r="C51" s="76">
        <f>'WRA Worksheet'!C51</f>
        <v>0</v>
      </c>
      <c r="D51" s="82" t="str">
        <f>'WRA Worksheet'!D51</f>
        <v xml:space="preserve"> </v>
      </c>
    </row>
    <row r="52" spans="1:4" ht="16" x14ac:dyDescent="0.2">
      <c r="A52" s="31"/>
      <c r="B52" s="32" t="s">
        <v>118</v>
      </c>
      <c r="C52" s="121">
        <f>'WRA Worksheet'!D53</f>
        <v>6</v>
      </c>
      <c r="D52" s="121"/>
    </row>
    <row r="53" spans="1:4" ht="16" x14ac:dyDescent="0.2">
      <c r="A53" s="33"/>
      <c r="B53" s="34" t="s">
        <v>145</v>
      </c>
      <c r="C53" s="121" t="str" cm="1">
        <f t="array" ref="C53">IF(OR('WRA Worksheet'!C71:D71="yes", 'WRA Worksheet'!C72:D72="yes", 'WRA Worksheet'!C73:D73="yes"),"yes","no")</f>
        <v>yes</v>
      </c>
      <c r="D53" s="121"/>
    </row>
    <row r="54" spans="1:4" ht="16" x14ac:dyDescent="0.2">
      <c r="A54" s="33"/>
      <c r="B54" s="34" t="s">
        <v>146</v>
      </c>
      <c r="C54" s="121" t="str">
        <f>IF(C53="yes", 'WRA Worksheet'!C74, 'WRA Worksheet'!D54)</f>
        <v>Accept</v>
      </c>
      <c r="D54" s="121"/>
    </row>
    <row r="55" spans="1:4" ht="16" thickBot="1" x14ac:dyDescent="0.25">
      <c r="A55" s="35"/>
      <c r="B55" s="36"/>
      <c r="C55" s="36"/>
      <c r="D55" s="37"/>
    </row>
    <row r="56" spans="1:4" ht="31" thickTop="1" x14ac:dyDescent="0.2">
      <c r="A56" s="38" t="s">
        <v>147</v>
      </c>
      <c r="B56" s="39" t="s">
        <v>148</v>
      </c>
      <c r="C56" s="40" t="s">
        <v>122</v>
      </c>
      <c r="D56" s="37"/>
    </row>
    <row r="57" spans="1:4" x14ac:dyDescent="0.2">
      <c r="A57" s="41" t="s">
        <v>123</v>
      </c>
      <c r="B57" s="42">
        <f>'WRA Worksheet'!C57</f>
        <v>9</v>
      </c>
      <c r="C57" s="43" t="str">
        <f>IF(B57&gt;=2,"yes","no")</f>
        <v>yes</v>
      </c>
      <c r="D57" s="37"/>
    </row>
    <row r="58" spans="1:4" x14ac:dyDescent="0.2">
      <c r="A58" s="41" t="s">
        <v>124</v>
      </c>
      <c r="B58" s="42">
        <f>'WRA Worksheet'!C58</f>
        <v>8</v>
      </c>
      <c r="C58" s="43" t="str">
        <f>IF(B58&gt;=2,"yes","no")</f>
        <v>yes</v>
      </c>
      <c r="D58" s="37"/>
    </row>
    <row r="59" spans="1:4" x14ac:dyDescent="0.2">
      <c r="A59" s="41" t="s">
        <v>125</v>
      </c>
      <c r="B59" s="42">
        <f>'WRA Worksheet'!C59</f>
        <v>14</v>
      </c>
      <c r="C59" s="43" t="str">
        <f>IF(B59&gt;=6,"yes","no")</f>
        <v>yes</v>
      </c>
      <c r="D59" s="37"/>
    </row>
    <row r="60" spans="1:4" ht="16" thickBot="1" x14ac:dyDescent="0.25">
      <c r="A60" s="44" t="s">
        <v>126</v>
      </c>
      <c r="B60" s="45">
        <f>'WRA Worksheet'!C60</f>
        <v>31</v>
      </c>
      <c r="C60" s="46" t="str">
        <f>IF(C57="no","no",IF(C58="no","no",IF(C59="no","no","yes")))</f>
        <v>yes</v>
      </c>
      <c r="D60" s="37"/>
    </row>
    <row r="61" spans="1:4" ht="16" thickTop="1" x14ac:dyDescent="0.2"/>
  </sheetData>
  <sheetProtection algorithmName="SHA-512" hashValue="OUPP6/JLKjaOreRnDsqedMxLQ5QXL0Eh+Rws3VhK3vD2Gyo6l4J6cu1Tr5oxN4ZoMbAZCxsipXqLcQtAUkOMKQ==" saltValue="SQl0PRYgekQzaekw/tcing==" spinCount="100000" sheet="1" objects="1" scenarios="1" formatCells="0"/>
  <mergeCells count="5">
    <mergeCell ref="A2:B2"/>
    <mergeCell ref="C52:D52"/>
    <mergeCell ref="C53:D53"/>
    <mergeCell ref="C54:D54"/>
    <mergeCell ref="A1:C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A408A-7496-40D5-8E67-BFE1B4BFE658}">
  <dimension ref="B1:R54"/>
  <sheetViews>
    <sheetView zoomScaleNormal="100" workbookViewId="0">
      <selection activeCell="O24" sqref="O24"/>
    </sheetView>
  </sheetViews>
  <sheetFormatPr baseColWidth="10" defaultColWidth="8.83203125" defaultRowHeight="15" x14ac:dyDescent="0.2"/>
  <cols>
    <col min="1" max="1" width="6.83203125" customWidth="1"/>
    <col min="8" max="8" width="18.33203125" customWidth="1"/>
  </cols>
  <sheetData>
    <row r="1" spans="2:18" ht="16" thickBot="1" x14ac:dyDescent="0.25"/>
    <row r="2" spans="2:18" ht="16" thickBot="1" x14ac:dyDescent="0.25">
      <c r="B2" t="s">
        <v>149</v>
      </c>
      <c r="H2" s="124" t="s">
        <v>150</v>
      </c>
      <c r="I2" s="125"/>
      <c r="J2" s="125"/>
      <c r="K2" s="125"/>
      <c r="L2" s="125"/>
      <c r="M2" s="125"/>
      <c r="N2" s="125"/>
      <c r="O2" s="125"/>
      <c r="P2" s="125"/>
      <c r="Q2" s="125"/>
      <c r="R2" s="126"/>
    </row>
    <row r="3" spans="2:18" x14ac:dyDescent="0.2">
      <c r="B3" s="1" t="s">
        <v>120</v>
      </c>
      <c r="C3" s="2" t="s">
        <v>4</v>
      </c>
      <c r="D3" s="2" t="s">
        <v>151</v>
      </c>
      <c r="E3" s="3" t="s">
        <v>152</v>
      </c>
      <c r="H3" s="146" t="s">
        <v>153</v>
      </c>
      <c r="I3" s="147"/>
      <c r="J3" s="147"/>
      <c r="K3" s="147"/>
      <c r="L3" s="147"/>
      <c r="M3" s="147"/>
      <c r="N3" s="147"/>
      <c r="O3" s="147"/>
      <c r="P3" s="147"/>
      <c r="Q3" s="147"/>
      <c r="R3" s="148"/>
    </row>
    <row r="4" spans="2:18" x14ac:dyDescent="0.2">
      <c r="B4" s="4" t="s">
        <v>154</v>
      </c>
      <c r="C4">
        <v>1.01</v>
      </c>
      <c r="D4">
        <v>0</v>
      </c>
      <c r="E4" s="5">
        <v>-3</v>
      </c>
      <c r="H4" s="149" t="s">
        <v>155</v>
      </c>
      <c r="I4" s="150"/>
      <c r="J4" s="150"/>
      <c r="K4" s="150"/>
      <c r="L4" s="150"/>
      <c r="M4" s="150"/>
      <c r="N4" s="150"/>
      <c r="O4" s="150"/>
      <c r="P4" s="150"/>
      <c r="Q4" s="150"/>
      <c r="R4" s="16" t="s">
        <v>156</v>
      </c>
    </row>
    <row r="5" spans="2:18" x14ac:dyDescent="0.2">
      <c r="B5" s="4" t="s">
        <v>125</v>
      </c>
      <c r="C5">
        <v>1.02</v>
      </c>
      <c r="D5">
        <v>-1</v>
      </c>
      <c r="E5" s="5">
        <v>1</v>
      </c>
      <c r="H5" s="149" t="s">
        <v>157</v>
      </c>
      <c r="I5" s="10">
        <v>2.0099999999999998</v>
      </c>
      <c r="J5" s="10">
        <v>1</v>
      </c>
      <c r="K5" s="10">
        <v>1</v>
      </c>
      <c r="L5" s="10">
        <v>1</v>
      </c>
      <c r="M5" s="10">
        <v>2</v>
      </c>
      <c r="N5" s="10">
        <v>2</v>
      </c>
      <c r="O5" s="10">
        <v>2</v>
      </c>
      <c r="P5" s="10">
        <v>3</v>
      </c>
      <c r="Q5" s="10">
        <v>3</v>
      </c>
      <c r="R5" s="11">
        <v>3</v>
      </c>
    </row>
    <row r="6" spans="2:18" x14ac:dyDescent="0.2">
      <c r="B6" s="4" t="s">
        <v>125</v>
      </c>
      <c r="C6">
        <v>1.03</v>
      </c>
      <c r="D6">
        <v>-1</v>
      </c>
      <c r="E6" s="5">
        <v>1</v>
      </c>
      <c r="H6" s="149"/>
      <c r="I6" s="10">
        <v>2.02</v>
      </c>
      <c r="J6" s="10">
        <v>1</v>
      </c>
      <c r="K6" s="10">
        <v>2</v>
      </c>
      <c r="L6" s="10">
        <v>3</v>
      </c>
      <c r="M6" s="10">
        <v>1</v>
      </c>
      <c r="N6" s="10">
        <v>2</v>
      </c>
      <c r="O6" s="10">
        <v>3</v>
      </c>
      <c r="P6" s="10">
        <v>1</v>
      </c>
      <c r="Q6" s="10">
        <v>2</v>
      </c>
      <c r="R6" s="11">
        <v>3</v>
      </c>
    </row>
    <row r="7" spans="2:18" x14ac:dyDescent="0.2">
      <c r="B7" s="4"/>
      <c r="C7">
        <v>2.0099999999999998</v>
      </c>
      <c r="D7" s="134" t="s">
        <v>158</v>
      </c>
      <c r="E7" s="135"/>
      <c r="H7" s="129" t="s">
        <v>159</v>
      </c>
      <c r="I7" s="10">
        <v>3.01</v>
      </c>
      <c r="J7" s="10">
        <v>2</v>
      </c>
      <c r="K7" s="10">
        <v>1</v>
      </c>
      <c r="L7" s="10">
        <v>1</v>
      </c>
      <c r="M7" s="10">
        <v>2</v>
      </c>
      <c r="N7" s="10">
        <v>2</v>
      </c>
      <c r="O7" s="10">
        <v>1</v>
      </c>
      <c r="P7" s="10">
        <v>2</v>
      </c>
      <c r="Q7" s="10">
        <v>2</v>
      </c>
      <c r="R7" s="11">
        <v>2</v>
      </c>
    </row>
    <row r="8" spans="2:18" x14ac:dyDescent="0.2">
      <c r="B8" s="4"/>
      <c r="C8">
        <v>2.02</v>
      </c>
      <c r="D8" s="136"/>
      <c r="E8" s="137"/>
      <c r="H8" s="129"/>
      <c r="I8" s="10">
        <v>3.02</v>
      </c>
      <c r="J8" s="10">
        <v>2</v>
      </c>
      <c r="K8" s="10">
        <v>1</v>
      </c>
      <c r="L8" s="10">
        <v>1</v>
      </c>
      <c r="M8" s="10">
        <v>2</v>
      </c>
      <c r="N8" s="10">
        <v>2</v>
      </c>
      <c r="O8" s="10">
        <v>1</v>
      </c>
      <c r="P8" s="10">
        <v>2</v>
      </c>
      <c r="Q8" s="10">
        <v>2</v>
      </c>
      <c r="R8" s="11">
        <v>2</v>
      </c>
    </row>
    <row r="9" spans="2:18" x14ac:dyDescent="0.2">
      <c r="B9" s="4" t="s">
        <v>125</v>
      </c>
      <c r="C9">
        <v>2.0299999999999998</v>
      </c>
      <c r="D9">
        <v>0</v>
      </c>
      <c r="E9" s="5">
        <v>1</v>
      </c>
      <c r="H9" s="129"/>
      <c r="I9" s="10">
        <v>3.03</v>
      </c>
      <c r="J9" s="10">
        <v>4</v>
      </c>
      <c r="K9" s="10">
        <v>2</v>
      </c>
      <c r="L9" s="10">
        <v>1</v>
      </c>
      <c r="M9" s="10">
        <v>4</v>
      </c>
      <c r="N9" s="10">
        <v>3</v>
      </c>
      <c r="O9" s="10">
        <v>2</v>
      </c>
      <c r="P9" s="10">
        <v>4</v>
      </c>
      <c r="Q9" s="10">
        <v>4</v>
      </c>
      <c r="R9" s="11">
        <v>4</v>
      </c>
    </row>
    <row r="10" spans="2:18" x14ac:dyDescent="0.2">
      <c r="B10" s="4" t="s">
        <v>125</v>
      </c>
      <c r="C10">
        <v>2.04</v>
      </c>
      <c r="D10">
        <v>0</v>
      </c>
      <c r="E10" s="5">
        <v>1</v>
      </c>
      <c r="H10" s="129"/>
      <c r="I10" s="10">
        <v>3.04</v>
      </c>
      <c r="J10" s="10">
        <v>4</v>
      </c>
      <c r="K10" s="10">
        <v>2</v>
      </c>
      <c r="L10" s="10">
        <v>1</v>
      </c>
      <c r="M10" s="10">
        <v>4</v>
      </c>
      <c r="N10" s="10">
        <v>3</v>
      </c>
      <c r="O10" s="10">
        <v>2</v>
      </c>
      <c r="P10" s="10">
        <v>4</v>
      </c>
      <c r="Q10" s="10">
        <v>4</v>
      </c>
      <c r="R10" s="11">
        <v>4</v>
      </c>
    </row>
    <row r="11" spans="2:18" x14ac:dyDescent="0.2">
      <c r="B11" s="4"/>
      <c r="C11">
        <v>2.0499999999999998</v>
      </c>
      <c r="E11" s="5"/>
      <c r="H11" s="129"/>
      <c r="I11" s="10">
        <v>3.05</v>
      </c>
      <c r="J11" s="10">
        <v>2</v>
      </c>
      <c r="K11" s="10">
        <v>1</v>
      </c>
      <c r="L11" s="10">
        <v>1</v>
      </c>
      <c r="M11" s="10">
        <v>2</v>
      </c>
      <c r="N11" s="10">
        <v>2</v>
      </c>
      <c r="O11" s="10">
        <v>1</v>
      </c>
      <c r="P11" s="10">
        <v>2</v>
      </c>
      <c r="Q11" s="10">
        <v>2</v>
      </c>
      <c r="R11" s="11">
        <v>2</v>
      </c>
    </row>
    <row r="12" spans="2:18" x14ac:dyDescent="0.2">
      <c r="B12" s="4" t="s">
        <v>125</v>
      </c>
      <c r="C12">
        <v>3.01</v>
      </c>
      <c r="D12" s="138" t="s">
        <v>160</v>
      </c>
      <c r="E12" s="139"/>
      <c r="H12" s="127" t="s">
        <v>161</v>
      </c>
      <c r="I12" s="128"/>
      <c r="J12" s="128"/>
      <c r="K12" s="128"/>
      <c r="L12" s="128"/>
      <c r="M12" s="128"/>
      <c r="N12" s="128"/>
      <c r="O12" s="128"/>
      <c r="P12" s="128"/>
      <c r="Q12" s="128"/>
      <c r="R12" s="131"/>
    </row>
    <row r="13" spans="2:18" x14ac:dyDescent="0.2">
      <c r="B13" s="4" t="s">
        <v>162</v>
      </c>
      <c r="C13">
        <v>3.02</v>
      </c>
      <c r="D13" s="140"/>
      <c r="E13" s="141"/>
      <c r="H13" s="4" t="s">
        <v>163</v>
      </c>
      <c r="I13" s="10">
        <v>2.0499999999999998</v>
      </c>
      <c r="J13" s="10" t="s">
        <v>29</v>
      </c>
      <c r="K13" s="10" t="s">
        <v>164</v>
      </c>
      <c r="L13" s="10" t="s">
        <v>165</v>
      </c>
      <c r="M13" s="128"/>
      <c r="N13" s="128"/>
      <c r="O13" s="128"/>
      <c r="P13" s="128"/>
      <c r="Q13" s="128"/>
      <c r="R13" s="131"/>
    </row>
    <row r="14" spans="2:18" x14ac:dyDescent="0.2">
      <c r="B14" s="4" t="s">
        <v>123</v>
      </c>
      <c r="C14">
        <v>3.03</v>
      </c>
      <c r="D14" s="140"/>
      <c r="E14" s="141"/>
      <c r="H14" s="129" t="s">
        <v>159</v>
      </c>
      <c r="I14" s="10">
        <v>3.01</v>
      </c>
      <c r="J14" s="10">
        <v>-1</v>
      </c>
      <c r="K14" s="10">
        <v>0</v>
      </c>
      <c r="L14" s="10">
        <v>-2</v>
      </c>
      <c r="M14" s="128"/>
      <c r="N14" s="128"/>
      <c r="O14" s="128"/>
      <c r="P14" s="128"/>
      <c r="Q14" s="128"/>
      <c r="R14" s="131"/>
    </row>
    <row r="15" spans="2:18" ht="16" thickBot="1" x14ac:dyDescent="0.25">
      <c r="B15" s="4" t="s">
        <v>162</v>
      </c>
      <c r="C15">
        <v>3.04</v>
      </c>
      <c r="D15" s="140"/>
      <c r="E15" s="141"/>
      <c r="H15" s="130"/>
      <c r="I15" s="13" t="s">
        <v>166</v>
      </c>
      <c r="J15" s="13">
        <v>0</v>
      </c>
      <c r="K15" s="13">
        <v>0</v>
      </c>
      <c r="L15" s="13">
        <v>0</v>
      </c>
      <c r="M15" s="132"/>
      <c r="N15" s="132"/>
      <c r="O15" s="132"/>
      <c r="P15" s="132"/>
      <c r="Q15" s="132"/>
      <c r="R15" s="133"/>
    </row>
    <row r="16" spans="2:18" x14ac:dyDescent="0.2">
      <c r="B16" s="4" t="s">
        <v>125</v>
      </c>
      <c r="C16">
        <v>3.05</v>
      </c>
      <c r="D16" s="142"/>
      <c r="E16" s="143"/>
    </row>
    <row r="17" spans="2:11" x14ac:dyDescent="0.2">
      <c r="B17" s="4" t="s">
        <v>167</v>
      </c>
      <c r="C17">
        <v>4.01</v>
      </c>
      <c r="D17">
        <v>0</v>
      </c>
      <c r="E17" s="5">
        <v>1</v>
      </c>
    </row>
    <row r="18" spans="2:11" ht="16" thickBot="1" x14ac:dyDescent="0.25">
      <c r="B18" s="4" t="s">
        <v>125</v>
      </c>
      <c r="C18">
        <v>4.0199999999999996</v>
      </c>
      <c r="D18">
        <v>0</v>
      </c>
      <c r="E18" s="5">
        <v>1</v>
      </c>
    </row>
    <row r="19" spans="2:11" x14ac:dyDescent="0.2">
      <c r="B19" s="4" t="s">
        <v>125</v>
      </c>
      <c r="C19">
        <v>4.03</v>
      </c>
      <c r="D19">
        <v>0</v>
      </c>
      <c r="E19" s="5">
        <v>1</v>
      </c>
      <c r="H19" s="124" t="s">
        <v>168</v>
      </c>
      <c r="I19" s="125"/>
      <c r="J19" s="125"/>
      <c r="K19" s="126"/>
    </row>
    <row r="20" spans="2:11" x14ac:dyDescent="0.2">
      <c r="B20" s="4" t="s">
        <v>123</v>
      </c>
      <c r="C20">
        <v>4.04</v>
      </c>
      <c r="D20">
        <v>-1</v>
      </c>
      <c r="E20" s="5">
        <v>1</v>
      </c>
      <c r="H20" s="4" t="s">
        <v>169</v>
      </c>
      <c r="I20" s="12">
        <v>1</v>
      </c>
      <c r="J20" s="12">
        <v>2</v>
      </c>
      <c r="K20" s="9">
        <v>4</v>
      </c>
    </row>
    <row r="21" spans="2:11" ht="16" thickBot="1" x14ac:dyDescent="0.25">
      <c r="B21" s="4" t="s">
        <v>125</v>
      </c>
      <c r="C21">
        <v>4.05</v>
      </c>
      <c r="D21">
        <v>0</v>
      </c>
      <c r="E21" s="5">
        <v>1</v>
      </c>
      <c r="H21" s="6" t="s">
        <v>6</v>
      </c>
      <c r="I21" s="14">
        <v>1</v>
      </c>
      <c r="J21" s="14">
        <v>0</v>
      </c>
      <c r="K21" s="15">
        <v>-1</v>
      </c>
    </row>
    <row r="22" spans="2:11" x14ac:dyDescent="0.2">
      <c r="B22" s="4" t="s">
        <v>125</v>
      </c>
      <c r="C22">
        <v>4.0599999999999996</v>
      </c>
      <c r="D22">
        <v>0</v>
      </c>
      <c r="E22" s="5">
        <v>1</v>
      </c>
    </row>
    <row r="23" spans="2:11" x14ac:dyDescent="0.2">
      <c r="B23" s="4" t="s">
        <v>125</v>
      </c>
      <c r="C23">
        <v>4.07</v>
      </c>
      <c r="D23">
        <v>0</v>
      </c>
      <c r="E23" s="5">
        <v>1</v>
      </c>
    </row>
    <row r="24" spans="2:11" ht="16" thickBot="1" x14ac:dyDescent="0.25">
      <c r="B24" s="4" t="s">
        <v>162</v>
      </c>
      <c r="C24">
        <v>4.08</v>
      </c>
      <c r="D24">
        <v>0</v>
      </c>
      <c r="E24" s="5">
        <v>1</v>
      </c>
    </row>
    <row r="25" spans="2:11" x14ac:dyDescent="0.2">
      <c r="B25" s="4" t="s">
        <v>162</v>
      </c>
      <c r="C25">
        <v>4.09</v>
      </c>
      <c r="D25">
        <v>0</v>
      </c>
      <c r="E25" s="5">
        <v>1</v>
      </c>
      <c r="H25" s="151" t="s">
        <v>170</v>
      </c>
      <c r="I25" s="152"/>
      <c r="J25" s="152"/>
      <c r="K25" s="153"/>
    </row>
    <row r="26" spans="2:11" x14ac:dyDescent="0.2">
      <c r="B26" s="4" t="s">
        <v>162</v>
      </c>
      <c r="C26">
        <v>4.0999999999999996</v>
      </c>
      <c r="D26">
        <v>0</v>
      </c>
      <c r="E26" s="5">
        <v>1</v>
      </c>
      <c r="H26" s="95" t="s">
        <v>171</v>
      </c>
      <c r="I26" s="154" t="str">
        <f>IF(OR('WRA Worksheet'!C65="?",'WRA Worksheet'!C66="?",'WRA Worksheet'!C67="?",'WRA Worksheet'!C67="no"),"eval.",IF(AND('WRA Worksheet'!C65="yes",'WRA Worksheet'!C66="yes",'WRA Worksheet'!C67="yes"),"reject",IF(OR('WRA Worksheet'!C65="no",'WRA Worksheet'!C66="no"),"accept","")))</f>
        <v>accept</v>
      </c>
      <c r="J26" s="154"/>
      <c r="K26" s="155"/>
    </row>
    <row r="27" spans="2:11" ht="16" thickBot="1" x14ac:dyDescent="0.25">
      <c r="B27" s="4" t="s">
        <v>162</v>
      </c>
      <c r="C27">
        <v>4.1100000000000003</v>
      </c>
      <c r="D27">
        <v>0</v>
      </c>
      <c r="E27" s="5">
        <v>1</v>
      </c>
      <c r="H27" s="96" t="s">
        <v>172</v>
      </c>
      <c r="I27" s="156" t="str">
        <f>IF('WRA Worksheet'!C68="no","accept",IF(AND('WRA Worksheet'!C68="yes",OR('WRA Worksheet'!C69="yes",'WRA Worksheet'!C70="yes")),"reject",IF(OR('WRA Worksheet'!C68="?",'WRA Worksheet'!C69="?",'WRA Worksheet'!C70="?",'WRA Worksheet'!C69="no",'WRA Worksheet'!C70="no"),"eval.","")))</f>
        <v>accept</v>
      </c>
      <c r="J27" s="156"/>
      <c r="K27" s="157"/>
    </row>
    <row r="28" spans="2:11" x14ac:dyDescent="0.2">
      <c r="B28" s="4" t="s">
        <v>125</v>
      </c>
      <c r="C28">
        <v>4.12</v>
      </c>
      <c r="D28">
        <v>0</v>
      </c>
      <c r="E28" s="5">
        <v>1</v>
      </c>
    </row>
    <row r="29" spans="2:11" x14ac:dyDescent="0.2">
      <c r="B29" s="4" t="s">
        <v>173</v>
      </c>
      <c r="C29">
        <v>5.01</v>
      </c>
      <c r="D29">
        <v>0</v>
      </c>
      <c r="E29" s="5">
        <v>5</v>
      </c>
    </row>
    <row r="30" spans="2:11" x14ac:dyDescent="0.2">
      <c r="B30" s="4" t="s">
        <v>125</v>
      </c>
      <c r="C30">
        <v>5.0199999999999996</v>
      </c>
      <c r="D30">
        <v>0</v>
      </c>
      <c r="E30" s="5">
        <v>1</v>
      </c>
    </row>
    <row r="31" spans="2:11" x14ac:dyDescent="0.2">
      <c r="B31" s="4" t="s">
        <v>162</v>
      </c>
      <c r="C31">
        <v>5.03</v>
      </c>
      <c r="D31">
        <v>0</v>
      </c>
      <c r="E31" s="5">
        <v>1</v>
      </c>
    </row>
    <row r="32" spans="2:11" x14ac:dyDescent="0.2">
      <c r="B32" s="4" t="s">
        <v>125</v>
      </c>
      <c r="C32">
        <v>5.04</v>
      </c>
      <c r="D32">
        <v>0</v>
      </c>
      <c r="E32" s="5">
        <v>1</v>
      </c>
    </row>
    <row r="33" spans="2:5" x14ac:dyDescent="0.2">
      <c r="B33" s="4" t="s">
        <v>125</v>
      </c>
      <c r="C33">
        <v>6.01</v>
      </c>
      <c r="D33">
        <v>0</v>
      </c>
      <c r="E33" s="5">
        <v>1</v>
      </c>
    </row>
    <row r="34" spans="2:5" x14ac:dyDescent="0.2">
      <c r="B34" s="4" t="s">
        <v>125</v>
      </c>
      <c r="C34">
        <v>6.02</v>
      </c>
      <c r="D34">
        <v>-1</v>
      </c>
      <c r="E34" s="5">
        <v>1</v>
      </c>
    </row>
    <row r="35" spans="2:5" x14ac:dyDescent="0.2">
      <c r="B35" s="4" t="s">
        <v>123</v>
      </c>
      <c r="C35">
        <v>6.03</v>
      </c>
      <c r="D35">
        <v>-1</v>
      </c>
      <c r="E35" s="5">
        <v>1</v>
      </c>
    </row>
    <row r="36" spans="2:5" x14ac:dyDescent="0.2">
      <c r="B36" s="4" t="s">
        <v>125</v>
      </c>
      <c r="C36">
        <v>6.04</v>
      </c>
      <c r="D36">
        <v>-1</v>
      </c>
      <c r="E36" s="5">
        <v>1</v>
      </c>
    </row>
    <row r="37" spans="2:5" x14ac:dyDescent="0.2">
      <c r="B37" s="4" t="s">
        <v>125</v>
      </c>
      <c r="C37">
        <v>6.05</v>
      </c>
      <c r="D37">
        <v>0</v>
      </c>
      <c r="E37" s="5">
        <v>-1</v>
      </c>
    </row>
    <row r="38" spans="2:5" x14ac:dyDescent="0.2">
      <c r="B38" s="4" t="s">
        <v>123</v>
      </c>
      <c r="C38">
        <v>6.06</v>
      </c>
      <c r="D38">
        <v>-1</v>
      </c>
      <c r="E38" s="5">
        <v>1</v>
      </c>
    </row>
    <row r="39" spans="2:5" x14ac:dyDescent="0.2">
      <c r="B39" s="4" t="s">
        <v>125</v>
      </c>
      <c r="C39">
        <v>6.07</v>
      </c>
      <c r="D39" s="144" t="s">
        <v>174</v>
      </c>
      <c r="E39" s="145"/>
    </row>
    <row r="40" spans="2:5" x14ac:dyDescent="0.2">
      <c r="B40" s="4" t="s">
        <v>123</v>
      </c>
      <c r="C40">
        <v>7.01</v>
      </c>
      <c r="D40">
        <v>-1</v>
      </c>
      <c r="E40" s="5">
        <v>1</v>
      </c>
    </row>
    <row r="41" spans="2:5" x14ac:dyDescent="0.2">
      <c r="B41" s="4" t="s">
        <v>125</v>
      </c>
      <c r="C41">
        <v>7.02</v>
      </c>
      <c r="D41">
        <v>-1</v>
      </c>
      <c r="E41" s="5">
        <v>1</v>
      </c>
    </row>
    <row r="42" spans="2:5" x14ac:dyDescent="0.2">
      <c r="B42" s="4" t="s">
        <v>123</v>
      </c>
      <c r="C42">
        <v>7.03</v>
      </c>
      <c r="D42">
        <v>-1</v>
      </c>
      <c r="E42" s="5">
        <v>1</v>
      </c>
    </row>
    <row r="43" spans="2:5" x14ac:dyDescent="0.2">
      <c r="B43" s="4" t="s">
        <v>125</v>
      </c>
      <c r="C43">
        <v>7.04</v>
      </c>
      <c r="D43">
        <v>-1</v>
      </c>
      <c r="E43" s="5">
        <v>1</v>
      </c>
    </row>
    <row r="44" spans="2:5" x14ac:dyDescent="0.2">
      <c r="B44" s="4" t="s">
        <v>162</v>
      </c>
      <c r="C44">
        <v>7.05</v>
      </c>
      <c r="D44">
        <v>-1</v>
      </c>
      <c r="E44" s="5">
        <v>1</v>
      </c>
    </row>
    <row r="45" spans="2:5" x14ac:dyDescent="0.2">
      <c r="B45" s="4" t="s">
        <v>162</v>
      </c>
      <c r="C45">
        <v>7.06</v>
      </c>
      <c r="D45">
        <v>-1</v>
      </c>
      <c r="E45" s="5">
        <v>1</v>
      </c>
    </row>
    <row r="46" spans="2:5" x14ac:dyDescent="0.2">
      <c r="B46" s="4" t="s">
        <v>125</v>
      </c>
      <c r="C46">
        <v>7.07</v>
      </c>
      <c r="D46">
        <v>-1</v>
      </c>
      <c r="E46" s="5">
        <v>1</v>
      </c>
    </row>
    <row r="47" spans="2:5" x14ac:dyDescent="0.2">
      <c r="B47" s="4" t="s">
        <v>125</v>
      </c>
      <c r="C47">
        <v>7.08</v>
      </c>
      <c r="D47">
        <v>-1</v>
      </c>
      <c r="E47" s="5">
        <v>1</v>
      </c>
    </row>
    <row r="48" spans="2:5" x14ac:dyDescent="0.2">
      <c r="B48" s="4" t="s">
        <v>125</v>
      </c>
      <c r="C48">
        <v>8.01</v>
      </c>
      <c r="D48">
        <v>-1</v>
      </c>
      <c r="E48" s="5">
        <v>1</v>
      </c>
    </row>
    <row r="49" spans="2:5" x14ac:dyDescent="0.2">
      <c r="B49" s="4" t="s">
        <v>125</v>
      </c>
      <c r="C49">
        <v>8.02</v>
      </c>
      <c r="D49">
        <v>-1</v>
      </c>
      <c r="E49" s="5">
        <v>1</v>
      </c>
    </row>
    <row r="50" spans="2:5" x14ac:dyDescent="0.2">
      <c r="B50" s="4" t="s">
        <v>123</v>
      </c>
      <c r="C50">
        <v>8.0299999999999994</v>
      </c>
      <c r="D50">
        <v>1</v>
      </c>
      <c r="E50" s="5">
        <v>-1</v>
      </c>
    </row>
    <row r="51" spans="2:5" x14ac:dyDescent="0.2">
      <c r="B51" s="4" t="s">
        <v>123</v>
      </c>
      <c r="C51">
        <v>8.0399999999999991</v>
      </c>
      <c r="D51">
        <v>-1</v>
      </c>
      <c r="E51" s="5">
        <v>1</v>
      </c>
    </row>
    <row r="52" spans="2:5" x14ac:dyDescent="0.2">
      <c r="B52" s="4" t="s">
        <v>125</v>
      </c>
      <c r="C52">
        <v>8.0500000000000007</v>
      </c>
      <c r="D52">
        <v>1</v>
      </c>
      <c r="E52" s="5">
        <v>-1</v>
      </c>
    </row>
    <row r="53" spans="2:5" x14ac:dyDescent="0.2">
      <c r="B53" s="4"/>
      <c r="E53" s="5"/>
    </row>
    <row r="54" spans="2:5" ht="16" thickBot="1" x14ac:dyDescent="0.25">
      <c r="B54" s="6"/>
      <c r="C54" s="7"/>
      <c r="D54" s="7"/>
      <c r="E54" s="8"/>
    </row>
  </sheetData>
  <sheetProtection algorithmName="SHA-512" hashValue="0mtPXeV4RFX+M/sGdOGKeuK5NWlJbk/75EF/Z/DHrnEM9OlRwDreGoshUwzHDRLvA3A9Y2G+zbNh26ykXbCpNg==" saltValue="1/xWeOpxhY5vxCpyg9dG1A==" spinCount="100000" sheet="1" objects="1" scenarios="1"/>
  <mergeCells count="15">
    <mergeCell ref="D7:E8"/>
    <mergeCell ref="D12:E16"/>
    <mergeCell ref="D39:E39"/>
    <mergeCell ref="H3:R3"/>
    <mergeCell ref="H4:Q4"/>
    <mergeCell ref="H5:H6"/>
    <mergeCell ref="H7:H11"/>
    <mergeCell ref="H25:K25"/>
    <mergeCell ref="I26:K26"/>
    <mergeCell ref="I27:K27"/>
    <mergeCell ref="H2:R2"/>
    <mergeCell ref="H12:L12"/>
    <mergeCell ref="H14:H15"/>
    <mergeCell ref="M12:R15"/>
    <mergeCell ref="H19:K1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A353-381C-4CCD-9F7C-6233287381B8}">
  <sheetPr>
    <tabColor theme="0"/>
  </sheetPr>
  <dimension ref="A1:C50"/>
  <sheetViews>
    <sheetView workbookViewId="0">
      <selection activeCell="C15" sqref="C15"/>
    </sheetView>
  </sheetViews>
  <sheetFormatPr baseColWidth="10" defaultColWidth="8.83203125" defaultRowHeight="15" x14ac:dyDescent="0.2"/>
  <cols>
    <col min="1" max="1" width="5" customWidth="1"/>
    <col min="2" max="3" width="49.5" customWidth="1"/>
  </cols>
  <sheetData>
    <row r="1" spans="1:3" ht="28.5" customHeight="1" x14ac:dyDescent="0.2">
      <c r="A1" s="47"/>
      <c r="B1" s="48" t="s">
        <v>8</v>
      </c>
      <c r="C1" s="49" t="s">
        <v>9</v>
      </c>
    </row>
    <row r="2" spans="1:3" x14ac:dyDescent="0.2">
      <c r="A2" s="30">
        <v>1.01</v>
      </c>
      <c r="B2" s="50" t="str" cm="1">
        <f t="array" ref="B2:C50">'WRA Worksheet'!F3:G51</f>
        <v>No evidence taxon is highly domesticated</v>
      </c>
      <c r="C2" s="51">
        <v>0</v>
      </c>
    </row>
    <row r="3" spans="1:3" x14ac:dyDescent="0.2">
      <c r="A3" s="30">
        <v>1.02</v>
      </c>
      <c r="B3" s="50">
        <v>0</v>
      </c>
      <c r="C3" s="50">
        <v>0</v>
      </c>
    </row>
    <row r="4" spans="1:3" x14ac:dyDescent="0.2">
      <c r="A4" s="30">
        <v>1.03</v>
      </c>
      <c r="B4" s="50">
        <v>0</v>
      </c>
      <c r="C4" s="50">
        <v>0</v>
      </c>
    </row>
    <row r="5" spans="1:3" ht="16" x14ac:dyDescent="0.2">
      <c r="A5" s="30">
        <v>2.0099999999999998</v>
      </c>
      <c r="B5" s="52" t="str">
        <v>Highly suited for South. Low suitability for Central. Not suitable for North</v>
      </c>
      <c r="C5" s="53" t="str">
        <v>See attached climate suitability map</v>
      </c>
    </row>
    <row r="6" spans="1:3" ht="16" x14ac:dyDescent="0.2">
      <c r="A6" s="30">
        <v>2.02</v>
      </c>
      <c r="B6" s="53" t="str">
        <v>High levels of uncertainty for Central</v>
      </c>
      <c r="C6" s="54">
        <v>0</v>
      </c>
    </row>
    <row r="7" spans="1:3" x14ac:dyDescent="0.2">
      <c r="A7" s="30">
        <v>2.0299999999999998</v>
      </c>
      <c r="B7" s="54" t="str">
        <v xml:space="preserve">See attached climate suitability map. </v>
      </c>
      <c r="C7" s="53">
        <v>0</v>
      </c>
    </row>
    <row r="8" spans="1:3" ht="16" x14ac:dyDescent="0.2">
      <c r="A8" s="30">
        <v>2.04</v>
      </c>
      <c r="B8" s="51" t="str">
        <v xml:space="preserve">See attached climate suitability map. </v>
      </c>
      <c r="C8" s="51">
        <v>0</v>
      </c>
    </row>
    <row r="9" spans="1:3" ht="80" x14ac:dyDescent="0.2">
      <c r="A9" s="30">
        <v>2.0499999999999998</v>
      </c>
      <c r="B9" s="51" t="str">
        <v>(1) (2) Cultivated and introduced for ornamental uses in at least Florida and the Galapagos. (3) Native to southern Brazil and Paraguay.</v>
      </c>
      <c r="C9" s="53" t="str">
        <v>(1) https://www.unf.edu/botanical-garden/plants/neomarica-gracilis.html (2) https://doi.org/10.1371/journal.pone.0001042 (3) https://powo.science.kew.org/taxon/urn:lsid:ipni.org:names:77182400-1</v>
      </c>
    </row>
    <row r="10" spans="1:3" ht="48" x14ac:dyDescent="0.2">
      <c r="A10" s="30">
        <v>3.01</v>
      </c>
      <c r="B10" s="51" t="str">
        <v xml:space="preserve">(1) (2) Small naturalized communities exist in Hawaii </v>
      </c>
      <c r="C10" s="53" t="str">
        <v>(1) http://hbs.bpbmwebdata.org/pubs-online/pdf/op27p126-131.pdf (2) http://hbs.bishopmuseum.org/pubs-online/pdf/op156p55-70.pdf</v>
      </c>
    </row>
    <row r="11" spans="1:3" ht="56" x14ac:dyDescent="0.2">
      <c r="A11" s="30">
        <v>3.02</v>
      </c>
      <c r="B11" s="50" t="str">
        <v>(1) Described as having no reports of invasiveness. However, (2) in Hawaii, the plant was observed spreading beyond its plantings vegetatively. Given lack of information, answered UNKNOWN</v>
      </c>
      <c r="C11" s="53" t="str">
        <v>(1) https://plantpono.org/hpwra/neomarica-gracilis/ (2) http://hbs.bishopmuseum.org/pubs-online/pdf/op156p55-70.pdf</v>
      </c>
    </row>
    <row r="12" spans="1:3" x14ac:dyDescent="0.2">
      <c r="A12" s="30">
        <v>3.03</v>
      </c>
      <c r="B12" s="50" t="str">
        <v>No evidence plant is a weed of agriculture</v>
      </c>
      <c r="C12" s="53">
        <v>0</v>
      </c>
    </row>
    <row r="13" spans="1:3" ht="16" x14ac:dyDescent="0.2">
      <c r="A13" s="30">
        <v>3.04</v>
      </c>
      <c r="B13" s="51" t="str">
        <v>No evidence plant is a weed of natural ecosystems</v>
      </c>
      <c r="C13" s="53">
        <v>0</v>
      </c>
    </row>
    <row r="14" spans="1:3" ht="96" x14ac:dyDescent="0.2">
      <c r="A14" s="30">
        <v>3.05</v>
      </c>
      <c r="B14" s="51" t="str">
        <v>(1) Neomarica caerulea" listed as invasive in Cuba. However, not much additional information found about its impacts. Answered UNKNOWN</v>
      </c>
      <c r="C14" s="53" t="str">
        <v>(1) https://www.researchgate.net/profile/Angel-Vale/publication/256474655_Lista_nacional_de_especies_de_plantas_invasoras_y_potencialmente_invasoras_en_la_Republica_de_Cuba-2012/links/0c960522f441a94d18000000/Lista-nacional-de-especies-de-plantas-invasoras-y-potencialmente-invasoras-en-la-Republica-de-Cuba-2012.pdf</v>
      </c>
    </row>
    <row r="15" spans="1:3" x14ac:dyDescent="0.2">
      <c r="A15" s="30">
        <v>4.01</v>
      </c>
      <c r="B15" s="50" t="str">
        <v>No evidence plant produces these structures</v>
      </c>
      <c r="C15" s="55">
        <v>0</v>
      </c>
    </row>
    <row r="16" spans="1:3" ht="16" x14ac:dyDescent="0.2">
      <c r="A16" s="30">
        <v>4.0199999999999996</v>
      </c>
      <c r="B16" s="51" t="str">
        <v>Not enough information found</v>
      </c>
      <c r="C16" s="51">
        <v>0</v>
      </c>
    </row>
    <row r="17" spans="1:3" ht="16" x14ac:dyDescent="0.2">
      <c r="A17" s="30">
        <v>4.03</v>
      </c>
      <c r="B17" s="51" t="str">
        <v>No evidence plant is parasitic</v>
      </c>
      <c r="C17" s="51">
        <v>0</v>
      </c>
    </row>
    <row r="18" spans="1:3" ht="16" x14ac:dyDescent="0.2">
      <c r="A18" s="30">
        <v>4.04</v>
      </c>
      <c r="B18" s="51" t="str">
        <v>Not enough information found</v>
      </c>
      <c r="C18" s="51">
        <v>0</v>
      </c>
    </row>
    <row r="19" spans="1:3" ht="64" x14ac:dyDescent="0.2">
      <c r="A19" s="30">
        <v>4.05</v>
      </c>
      <c r="B19" s="51" t="str">
        <v>(1) Noted to be poisonous if ingested. However, not listed in the ASPCA list of toxic species (2). Nor is there much information about what toxins or toxic effects are present. Answered UNKNOWN</v>
      </c>
      <c r="C19" s="51" t="str">
        <v>(1) https://davesgarden.com/guides/pf/go/2108 (2) https://www.aspca.org/pet-care/animal-poison-control/toxic-and-non-toxic-plants</v>
      </c>
    </row>
    <row r="20" spans="1:3" ht="96" x14ac:dyDescent="0.2">
      <c r="A20" s="30">
        <v>4.0599999999999996</v>
      </c>
      <c r="B20" s="51" t="str">
        <v>(1) (2) (3) Host to the nettle caterpillar (Darna pallivitta)</v>
      </c>
      <c r="C20" s="51" t="str">
        <v>(1) https://www.cabidigitallibrary.org/doi/full/10.1079/cabicompendium.72588912 (2) https://scholarspace.manoa.hawaii.edu/server/api/core/bitstreams/e4bc74a6-4df5-4215-8a19-7655906cefd6/content (3) https://plantpono.org/hpwra/neomarica-gracilis/</v>
      </c>
    </row>
    <row r="21" spans="1:3" ht="48" x14ac:dyDescent="0.2">
      <c r="A21" s="30">
        <v>4.07</v>
      </c>
      <c r="B21" s="51" t="str">
        <v>(1) Noted to be poisonous if ingested. However, there is not much information about what toxins or toxic effects are present. Answered UNKNOWN</v>
      </c>
      <c r="C21" s="51" t="str">
        <v>(1) https://davesgarden.com/guides/pf/go/2108</v>
      </c>
    </row>
    <row r="22" spans="1:3" ht="16" x14ac:dyDescent="0.2">
      <c r="A22" s="30">
        <v>4.08</v>
      </c>
      <c r="B22" s="51" t="str">
        <v>No evidence plant creates a fire hazard</v>
      </c>
      <c r="C22" s="53">
        <v>0</v>
      </c>
    </row>
    <row r="23" spans="1:3" ht="32" x14ac:dyDescent="0.2">
      <c r="A23" s="30">
        <v>4.09</v>
      </c>
      <c r="B23" s="51" t="str">
        <v>(1) (2) Descrbied as shade tolerant</v>
      </c>
      <c r="C23" s="51" t="str">
        <v>(1) https://plantpono.org/hpwra/neomarica-gracilis/  (2) https://www.nparks.gov.sg/florafaunaweb/flora/2/2/2260</v>
      </c>
    </row>
    <row r="24" spans="1:3" ht="64" x14ac:dyDescent="0.2">
      <c r="A24" s="30">
        <v>4.0999999999999996</v>
      </c>
      <c r="B24" s="51" t="str">
        <v>(1) Described to prefer moist, but well-drained soils. (2) Noted to tolerate many soil types. (3) soil tolerances listed as occasionally wet, acidic, sand, loam, and clay. Given ability to grow on sand, answered YES</v>
      </c>
      <c r="C24" s="51" t="str">
        <v>(1) https://www.nparks.gov.sg/florafaunaweb/flora/2/2/2260 (2) https://plantpono.org/hpwra/neomarica-gracilis/ (3) https://hort.ifas.ufl.edu/database/documents/pdf/shrub_fact_sheets/neosppa.pdf</v>
      </c>
    </row>
    <row r="25" spans="1:3" ht="16" x14ac:dyDescent="0.2">
      <c r="A25" s="30">
        <v>4.1100000000000003</v>
      </c>
      <c r="B25" s="51" t="str">
        <v>No evidence plant has such habits</v>
      </c>
      <c r="C25" s="51">
        <v>0</v>
      </c>
    </row>
    <row r="26" spans="1:3" ht="16" x14ac:dyDescent="0.2">
      <c r="A26" s="30">
        <v>4.12</v>
      </c>
      <c r="B26" s="51" t="str">
        <v>No evidence plant forms dense thickets</v>
      </c>
      <c r="C26" s="51">
        <v>0</v>
      </c>
    </row>
    <row r="27" spans="1:3" ht="16" x14ac:dyDescent="0.2">
      <c r="A27" s="30">
        <v>5.01</v>
      </c>
      <c r="B27" s="51" t="str">
        <v>Not aquatic</v>
      </c>
      <c r="C27" s="51">
        <v>0</v>
      </c>
    </row>
    <row r="28" spans="1:3" ht="16" x14ac:dyDescent="0.2">
      <c r="A28" s="30">
        <v>5.0199999999999996</v>
      </c>
      <c r="B28" s="51" t="str">
        <v>Not of the Poacea familiy</v>
      </c>
      <c r="C28" s="51">
        <v>0</v>
      </c>
    </row>
    <row r="29" spans="1:3" ht="16" x14ac:dyDescent="0.2">
      <c r="A29" s="30">
        <v>5.03</v>
      </c>
      <c r="B29" s="51" t="str">
        <v>No evidence it is nitrogen fixing</v>
      </c>
      <c r="C29" s="51">
        <v>0</v>
      </c>
    </row>
    <row r="30" spans="1:3" ht="16" x14ac:dyDescent="0.2">
      <c r="A30" s="30">
        <v>5.04</v>
      </c>
      <c r="B30" s="51" t="str">
        <v>No evidence plant has geophyte properties</v>
      </c>
      <c r="C30" s="51">
        <v>0</v>
      </c>
    </row>
    <row r="31" spans="1:3" ht="28" x14ac:dyDescent="0.2">
      <c r="A31" s="30">
        <v>6.01</v>
      </c>
      <c r="B31" s="50" t="str">
        <v>No evidence of substantial reproductive failure in native habitats</v>
      </c>
      <c r="C31" s="51">
        <v>0</v>
      </c>
    </row>
    <row r="32" spans="1:3" ht="48" x14ac:dyDescent="0.2">
      <c r="A32" s="30">
        <v>6.02</v>
      </c>
      <c r="B32" s="51" t="str">
        <v>(1) (2) (3) Described to propage through seeds.</v>
      </c>
      <c r="C32" s="51" t="str">
        <v>(1) https://www.nparks.gov.sg/florafaunaweb/flora/2/2/2260 (2) https://plantpono.org/hpwra/neomarica-gracilis/ (3) https://davesgarden.com/community/forums/t/606308/#b</v>
      </c>
    </row>
    <row r="33" spans="1:3" ht="16" x14ac:dyDescent="0.2">
      <c r="A33" s="30">
        <v>6.03</v>
      </c>
      <c r="B33" s="51" t="str">
        <v>No evidence found</v>
      </c>
      <c r="C33" s="51">
        <v>0</v>
      </c>
    </row>
    <row r="34" spans="1:3" ht="16" x14ac:dyDescent="0.2">
      <c r="A34" s="30">
        <v>6.04</v>
      </c>
      <c r="B34" s="51" t="str">
        <v>Not enough information found</v>
      </c>
      <c r="C34" s="51">
        <v>0</v>
      </c>
    </row>
    <row r="35" spans="1:3" ht="16" x14ac:dyDescent="0.2">
      <c r="A35" s="30">
        <v>6.05</v>
      </c>
      <c r="B35" s="51" t="str">
        <v>No evidence plant requires specialist pollinators</v>
      </c>
      <c r="C35" s="51">
        <v>0</v>
      </c>
    </row>
    <row r="36" spans="1:3" ht="64" x14ac:dyDescent="0.2">
      <c r="A36" s="30">
        <v>6.06</v>
      </c>
      <c r="B36" s="51" t="str">
        <v>(1) "It spread via rhizomes as well as plantlets on the tips on the tips of the laves, which root when the leaves age and touch the ground." (2) Can grow easily from plantlets that appear at the tip of each flower spike.</v>
      </c>
      <c r="C36" s="51" t="str">
        <v>(1) http://hbs.bishopmuseum.org/pubs-online/pdf/op156p55-70.pdf (2) https://www.uaex.uada.edu/yard-garden/resource-library/plant-week/iris-walking-1-29-09.aspx</v>
      </c>
    </row>
    <row r="37" spans="1:3" ht="32" x14ac:dyDescent="0.2">
      <c r="A37" s="30">
        <v>6.07</v>
      </c>
      <c r="B37" s="51" t="str">
        <v>(1) Noted as a perennial. Not much information on generative time. Answered UNKNOWN</v>
      </c>
      <c r="C37" s="51" t="str">
        <v>(1) https://www.nparks.gov.sg/florafaunaweb/flora/2/2/2260</v>
      </c>
    </row>
    <row r="38" spans="1:3" ht="32" x14ac:dyDescent="0.2">
      <c r="A38" s="30">
        <v>7.01</v>
      </c>
      <c r="B38" s="51" t="str">
        <v>No evidence propagules are very small or has burrs/other characteristics that may facilitate unintetntional dispersal.</v>
      </c>
      <c r="C38" s="51">
        <v>0</v>
      </c>
    </row>
    <row r="39" spans="1:3" ht="64" x14ac:dyDescent="0.2">
      <c r="A39" s="30">
        <v>7.02</v>
      </c>
      <c r="B39" s="51" t="str">
        <v>(1) (2) Sold online</v>
      </c>
      <c r="C39" s="51" t="str">
        <v>(1) https://www.australianplantsonline.com.au/neomarica-gracilis-walking-iris.html (2) https://www.amazon.com/Neomarica-gracilis-Tropical-Foliage-Perennial/dp/B0CWB6HZGV?th=1</v>
      </c>
    </row>
    <row r="40" spans="1:3" x14ac:dyDescent="0.2">
      <c r="A40" s="30">
        <v>7.03</v>
      </c>
      <c r="B40" s="50" t="str">
        <v>No evidence plant is likely to disperse as contaminants</v>
      </c>
      <c r="C40" s="51">
        <v>0</v>
      </c>
    </row>
    <row r="41" spans="1:3" ht="16" x14ac:dyDescent="0.2">
      <c r="A41" s="30">
        <v>7.04</v>
      </c>
      <c r="B41" s="51" t="str">
        <v>No evidence plant is adapted to wind dispersal</v>
      </c>
      <c r="C41" s="51">
        <v>0</v>
      </c>
    </row>
    <row r="42" spans="1:3" ht="32" x14ac:dyDescent="0.2">
      <c r="A42" s="30">
        <v>7.05</v>
      </c>
      <c r="B42" s="51" t="str">
        <v>No evidence plant is adapted to water dispersal. Possible as it is described as often being found near pond-edges (1).</v>
      </c>
      <c r="C42" s="51" t="str">
        <v>(1) https://www.uaex.uada.edu/yard-garden/resource-library/plant-week/iris-walking-1-29-09.aspx</v>
      </c>
    </row>
    <row r="43" spans="1:3" ht="32" x14ac:dyDescent="0.2">
      <c r="A43" s="30">
        <v>7.06</v>
      </c>
      <c r="B43" s="51" t="str">
        <v>(1) Described to be dispersed by birds, but not much supporting information found.</v>
      </c>
      <c r="C43" s="51">
        <v>0</v>
      </c>
    </row>
    <row r="44" spans="1:3" ht="32" x14ac:dyDescent="0.2">
      <c r="A44" s="30">
        <v>7.07</v>
      </c>
      <c r="B44" s="51" t="str">
        <v>(1) Potentially dispersed by ants. However, not enough information found.</v>
      </c>
      <c r="C44" s="51" t="str">
        <v>(1) https://plantpono.org/hpwra/neomarica-gracilis/</v>
      </c>
    </row>
    <row r="45" spans="1:3" x14ac:dyDescent="0.2">
      <c r="A45" s="30">
        <v>7.08</v>
      </c>
      <c r="B45" s="50" t="str">
        <v>Not enough information found</v>
      </c>
      <c r="C45" s="51">
        <v>0</v>
      </c>
    </row>
    <row r="46" spans="1:3" x14ac:dyDescent="0.2">
      <c r="A46" s="30">
        <v>8.01</v>
      </c>
      <c r="B46" s="50" t="str">
        <v>No evidnece of prolific seed production</v>
      </c>
      <c r="C46" s="51">
        <v>0</v>
      </c>
    </row>
    <row r="47" spans="1:3" ht="16" x14ac:dyDescent="0.2">
      <c r="A47" s="30">
        <v>8.02</v>
      </c>
      <c r="B47" s="51" t="str">
        <v>Not enough information found</v>
      </c>
      <c r="C47" s="51">
        <v>0</v>
      </c>
    </row>
    <row r="48" spans="1:3" ht="16" x14ac:dyDescent="0.2">
      <c r="A48" s="30">
        <v>8.0299999999999994</v>
      </c>
      <c r="B48" s="51" t="str">
        <v>Not enough information found</v>
      </c>
      <c r="C48" s="51">
        <v>0</v>
      </c>
    </row>
    <row r="49" spans="1:3" ht="48" x14ac:dyDescent="0.2">
      <c r="A49" s="30">
        <v>8.0399999999999991</v>
      </c>
      <c r="B49" s="51" t="str">
        <v>(1) (2) Possible to propagate through division.</v>
      </c>
      <c r="C49" s="51" t="str">
        <v>(1) https://www.nparks.gov.sg/florafaunaweb/flora/2/2/2260 (2) https://www.masterclass.com/articles/walking-iris-care-guide</v>
      </c>
    </row>
    <row r="50" spans="1:3" x14ac:dyDescent="0.2">
      <c r="A50" s="30">
        <v>8.0500000000000007</v>
      </c>
      <c r="B50" s="50" t="str">
        <v>No evidence of effective natural enemies in the USA</v>
      </c>
      <c r="C50" s="51">
        <v>0</v>
      </c>
    </row>
  </sheetData>
  <sheetProtection algorithmName="SHA-512" hashValue="HwVsddSKA36z0HQovLp52AHeyUwXIB3BK9O2Nfeb1wc6CSMAX71mBA8zvBTYMnBwR7SnlERXptCmZRxSLLKyAA==" saltValue="5pGpLizWx2P+VsfdacsGS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21a967f-c9b6-4417-8b28-12bf5b07c60b">
      <Terms xmlns="http://schemas.microsoft.com/office/infopath/2007/PartnerControls"/>
    </lcf76f155ced4ddcb4097134ff3c332f>
    <TaxCatchAll xmlns="898990d9-3832-423e-b64c-5c8524f186a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21906AFC853A408AD5005C49B5E75E" ma:contentTypeVersion="17" ma:contentTypeDescription="Create a new document." ma:contentTypeScope="" ma:versionID="413b67428e06e4fbe1596370e8681275">
  <xsd:schema xmlns:xsd="http://www.w3.org/2001/XMLSchema" xmlns:xs="http://www.w3.org/2001/XMLSchema" xmlns:p="http://schemas.microsoft.com/office/2006/metadata/properties" xmlns:ns2="f21a967f-c9b6-4417-8b28-12bf5b07c60b" xmlns:ns3="898990d9-3832-423e-b64c-5c8524f186af" targetNamespace="http://schemas.microsoft.com/office/2006/metadata/properties" ma:root="true" ma:fieldsID="c5fcf276c65ab6b33a94e4b45a17df5b" ns2:_="" ns3:_="">
    <xsd:import namespace="f21a967f-c9b6-4417-8b28-12bf5b07c60b"/>
    <xsd:import namespace="898990d9-3832-423e-b64c-5c8524f186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1a967f-c9b6-4417-8b28-12bf5b07c6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a0c477a-f09e-4137-8c49-77869fdcca9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8990d9-3832-423e-b64c-5c8524f186a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10cedfe-beb2-4ef3-8cef-26ff56bb9e6e}" ma:internalName="TaxCatchAll" ma:showField="CatchAllData" ma:web="898990d9-3832-423e-b64c-5c8524f186a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4714E1-6774-437D-801A-4B8EB940739E}">
  <ds:schemaRefs>
    <ds:schemaRef ds:uri="http://schemas.microsoft.com/office/2006/metadata/properties"/>
    <ds:schemaRef ds:uri="http://schemas.microsoft.com/office/infopath/2007/PartnerControls"/>
    <ds:schemaRef ds:uri="f21a967f-c9b6-4417-8b28-12bf5b07c60b"/>
    <ds:schemaRef ds:uri="898990d9-3832-423e-b64c-5c8524f186af"/>
  </ds:schemaRefs>
</ds:datastoreItem>
</file>

<file path=customXml/itemProps2.xml><?xml version="1.0" encoding="utf-8"?>
<ds:datastoreItem xmlns:ds="http://schemas.openxmlformats.org/officeDocument/2006/customXml" ds:itemID="{C72C3439-75BE-411A-8E6B-DF10E44BED25}">
  <ds:schemaRefs>
    <ds:schemaRef ds:uri="http://schemas.microsoft.com/sharepoint/v3/contenttype/forms"/>
  </ds:schemaRefs>
</ds:datastoreItem>
</file>

<file path=customXml/itemProps3.xml><?xml version="1.0" encoding="utf-8"?>
<ds:datastoreItem xmlns:ds="http://schemas.openxmlformats.org/officeDocument/2006/customXml" ds:itemID="{EB2BED00-D3A3-4BF0-A047-2D80E0A254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1a967f-c9b6-4417-8b28-12bf5b07c60b"/>
    <ds:schemaRef ds:uri="898990d9-3832-423e-b64c-5c8524f186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WRA Worksheet</vt:lpstr>
      <vt:lpstr>PDF Template Scoresheet</vt:lpstr>
      <vt:lpstr>LUT</vt:lpstr>
      <vt:lpstr>PDF Template Refs &amp;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Wanamaker,Christian E</dc:creator>
  <cp:keywords/>
  <dc:description/>
  <cp:lastModifiedBy>Kim,Seokmin</cp:lastModifiedBy>
  <cp:revision/>
  <dcterms:created xsi:type="dcterms:W3CDTF">2021-06-15T16:34:22Z</dcterms:created>
  <dcterms:modified xsi:type="dcterms:W3CDTF">2025-01-27T21:21:30Z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0x010100BD21906AFC853A408AD5005C49B5E75E</vt:lpwstr>
  </property>
  <property fmtid="{D5CDD505-2E9C-101B-9397-08002B2CF9AE}" pid="3" name="MediaServiceImageTags">
    <vt:lpwstr/>
  </property>
</Properties>
</file>