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0" documentId="8_{B8B159EC-219D-432A-8F5E-39CDEA51C819}" xr6:coauthVersionLast="47" xr6:coauthVersionMax="47" xr10:uidLastSave="{00000000-0000-0000-0000-000000000000}"/>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<sst xmlns="http://schemas.openxmlformats.org/spreadsheetml/2006/main" count="346" uniqueCount="187">
  <si>
    <t>Species:</t>
  </si>
  <si>
    <t>Cupressus sempervirens (Mediterranean cypress, Italian cypress, Tuscan cypress, Persian cypress, Pencil pine, Funeral cypress) Family: Cupressaceae</t>
  </si>
  <si>
    <r>
      <rPr>
        <sz val="11"/>
        <color rgb="FF000000"/>
        <rFont val="Calibri"/>
      </rPr>
      <t>Assessment date: September 25, 2024</t>
    </r>
    <r>
      <rPr>
        <sz val="11"/>
        <color rgb="FFFF0000"/>
        <rFont val="Calibri"/>
      </rPr>
      <t xml:space="preserve"> </t>
    </r>
    <r>
      <rPr>
        <sz val="11"/>
        <color rgb="FF000000"/>
        <rFont val="Calibri"/>
      </rPr>
      <t xml:space="preserve"> Prepared by Seokmin Kim</t>
    </r>
  </si>
  <si>
    <t>Number</t>
  </si>
  <si>
    <t>Question</t>
  </si>
  <si>
    <t>Answer</t>
  </si>
  <si>
    <t>Score</t>
  </si>
  <si>
    <t>Uncertainty</t>
  </si>
  <si>
    <t>Evidence</t>
  </si>
  <si>
    <t>Reference</t>
  </si>
  <si>
    <t>Is the species highly domesticated?</t>
  </si>
  <si>
    <t>n</t>
  </si>
  <si>
    <t>No evidence plant is highly doemsticated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</si>
  <si>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</si>
  <si>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</si>
  <si>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</si>
  <si>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Highly suited for most parts of Florida with the exception of SE regions.</t>
  </si>
  <si>
    <t>See attached climate suitability map</t>
  </si>
  <si>
    <t>Quality of climate match data (1-low; 2-intermediate; 3-high)</t>
  </si>
  <si>
    <t>Broad climate suitability (environmental versatility)</t>
  </si>
  <si>
    <t>y</t>
  </si>
  <si>
    <t>Native or naturalized in habitats with periodic inundation
       North Zone: mean annual precipitation 50-70 inches
       Central Zone: mean annual precipitation 40-60 inches
       South Zone: mean annual precipitation 40-60 inches</t>
  </si>
  <si>
    <t>Does the species have a history of repeated introductions outside its natural range?</t>
  </si>
  <si>
    <t xml:space="preserve">1. 2. Native to Middle East. Introduced to parts of the USA such as California. 3. Naturalized in much of the Mediterranean region. </t>
  </si>
  <si>
    <t>1. https://www.missouribotanicalgarden.org/PlantFinder/PlantFinderDetails.aspx?taxonid=279588 2. https://plants.ces.ncsu.edu/plants/cupressus-sempervirens/ 3. https://landscapeplants.oregonstate.edu/plants/cupressus-sempervirens</t>
  </si>
  <si>
    <t>Naturalized beyond native range</t>
  </si>
  <si>
    <t>See above answer</t>
  </si>
  <si>
    <t>Garden/amenity/disturbance weed</t>
  </si>
  <si>
    <t>?</t>
  </si>
  <si>
    <t>1. 2. Not noted to be invasive 3. Listed as invasive in Chile, Juan Fernandez Island and in Cuba. Given contradictory evidence, answered UNKNOWN</t>
  </si>
  <si>
    <t>1. https://www.natesnursery.com/trees-of-the-high-desert-italian-cypress/ 2. https://www.forestryimages.org/browse/subinfo.cfm?sub=10553&amp;cat=58 3. https://www.cabidigitallibrary.org/doi/10.1079/cabicompendium.17105</t>
  </si>
  <si>
    <t>Weed of agriculture</t>
  </si>
  <si>
    <t>No evidence plant is considered a weed of agriculture</t>
  </si>
  <si>
    <t>Environmental weed</t>
  </si>
  <si>
    <t>No evidence plant is considered an environmental weed</t>
  </si>
  <si>
    <t>Congeneric weed</t>
  </si>
  <si>
    <t>1. Cupressus macrocarpa considered moderately invasive in California 2. C. lusitanica considered invasive ins South Africa and Zimbabwe</t>
  </si>
  <si>
    <t>1. https://www.cal-ipc.org/plants/profile/cupressus-macrocarpa-profile/ 2. https://www.cabidigitallibrary.org/doi/full/10.1079/cabicompendium.17096</t>
  </si>
  <si>
    <t>Produces spines, thorns or burrs</t>
  </si>
  <si>
    <t>No evidence plant produces spines, thorns, or burrs</t>
  </si>
  <si>
    <t>Allelopathic</t>
  </si>
  <si>
    <t>1. 2. Extracts shown to reduce germination rates of various plants/weeds.  In the absence of field trials with plants only, answered UNKNOWN</t>
  </si>
  <si>
    <t>1. https://digitalcommons.aaru.edu.jo/cgi/viewcontent.cgi?article=1016&amp;context=aae 2. https://www.researchgate.net/profile/Kmar-Mbarek/publication/311730960_Chemical_Composition_and_Phytotoxicity_of_Cupressus_sempervirens_Leaves_Against_Crops/links/5ab0ccf10f7e9b4897c23897/Chemical-Composition-and-Phytotoxicity-of-Cupressus-sempervirens-Leaves-Against-Crops.pdf</t>
  </si>
  <si>
    <t>Parasitic</t>
  </si>
  <si>
    <t>No evidence plant is parasitic</t>
  </si>
  <si>
    <t>Unpalatable to grazing animals</t>
  </si>
  <si>
    <t>1. Noted to be grazed readily by goats. 2. Noted to be affected by grazing pressure</t>
  </si>
  <si>
    <t>1. https://www.sciencedirect.com/science/article/pii/S0168159197001202 2. https://onlinelibrary.wiley.com/doi/pdf/10.1002/ldr.750</t>
  </si>
  <si>
    <t>Toxic to animals</t>
  </si>
  <si>
    <t>1. 2. Conflicting information regarding toxicity. Answered UNKNOWN</t>
  </si>
  <si>
    <t>1. https://www.mypalmshop.com/info/cupressus-sempervirens 2. https://plantaddicts.com/are-false-cypress-poisonous/</t>
  </si>
  <si>
    <t>Host for recognised pests and pathogens</t>
  </si>
  <si>
    <t>1. 2. Minute cypress scale known to be a harmful pest. Could feasibly affect other cypresses.</t>
  </si>
  <si>
    <t>1. https://ipm.ucanr.edu/PMG/GARDEN/PLANTS/INVERT/mincypscale.html 2. https://extension.psu.edu/juniper-and-minute-cypress-scales</t>
  </si>
  <si>
    <t>Causes allergies or is otherwise toxic to humans</t>
  </si>
  <si>
    <t>1. Noted as one of the most common sources of allergens from the cypress family in Western Europe 2. Noted to cause pollen allergies for up to 32% of study responders.</t>
  </si>
  <si>
    <t>1. https://brb.sprep.org/sites/default/files/2021-12/cabi-health-ias.pdf#page=39 2. https://www.thermofisher.com/phadia/us/en/resources/allergen-encyclopedia/t23.html</t>
  </si>
  <si>
    <t>Creates a fire hazard in natural ecosystems</t>
  </si>
  <si>
    <t>1. Plant shows low ignitability and consumability. Suggested as a potential land management tool for reducing wildfire risk. 2. However, dead plants have been studied as being extremely flammable. Answered UNKNOWN given contradictory evidence.</t>
  </si>
  <si>
    <t>1. https://www.sciencedirect.com/science/article/pii/S0301479715300724 2. https://www.frames.gov/catalog/15392</t>
  </si>
  <si>
    <t>Is a shade tolerant plant at some stage of its life cycle</t>
  </si>
  <si>
    <t>1. 2. Noted as being shade intolerant</t>
  </si>
  <si>
    <t>1. https://pfaf.org/user/Plant.aspx?LatinName=Cupressus+sempervirens 2. https://plants.ces.ncsu.edu/plants/cupressus-sempervirens/</t>
  </si>
  <si>
    <t>Grows on infertile soils (oligotrophic, limerock, or excessively draining soils).  North &amp; Central Zones: infertile soils; South Zone: shallow limerock or Histisols.</t>
  </si>
  <si>
    <t>1. 2. Noted as being tolerant to sandy and dry soils</t>
  </si>
  <si>
    <t>1. https://plants.ces.ncsu.edu/plants/cupressus-sempervirens/ 2. https://www.mortellaros.com/plant/Cupressus-sempervirens</t>
  </si>
  <si>
    <t>Climbing or smothering growth habit</t>
  </si>
  <si>
    <t>No evidence plant has a climbing or smothering growth habit</t>
  </si>
  <si>
    <t>Forms dense thickets</t>
  </si>
  <si>
    <t>No evidence plant forms dense thickets</t>
  </si>
  <si>
    <t>Aquatic</t>
  </si>
  <si>
    <t>Plant is not aquatic</t>
  </si>
  <si>
    <t>Grass</t>
  </si>
  <si>
    <t>Plant is not from the Poaceae family</t>
  </si>
  <si>
    <t>Nitrogen fixing woody plant</t>
  </si>
  <si>
    <t>No evidence plant is nitrogen fixing</t>
  </si>
  <si>
    <t>Geophyte</t>
  </si>
  <si>
    <t>No evidence plant has geophyte characteristics</t>
  </si>
  <si>
    <t>Evidence of substantial reproductive failure in native habitat</t>
  </si>
  <si>
    <t>No evidence of substantial reproductive failure in native habitats</t>
  </si>
  <si>
    <t>Produces viable seed</t>
  </si>
  <si>
    <t>1. 2. Seeds sold online</t>
  </si>
  <si>
    <t>1. https://www.treehelp.com/products/italian-cypress-seeds?srsltid=AfmBOopg9i2_gkmIMfTrCkl1pdKXpAjJT_BG7fdblMp2B70GbjSqogEE 2. https://sheffields.com/seeds/Hesperocyparis/sempervirens</t>
  </si>
  <si>
    <t>Hybridizes naturally</t>
  </si>
  <si>
    <t>Not enough information found. However, cypresses in general is known to hybridize naturally, so possible. 1. Noted to be able to be artificially crossed with C. dupreziana. Unknown if this can occur naturally.</t>
  </si>
  <si>
    <t>1. https://www.nature.com/articles/35083687</t>
  </si>
  <si>
    <t>Self-compatible or apomictic</t>
  </si>
  <si>
    <t>1. Plant is monoecious. However, not much information available about it being self-compatible. Answered UNKNOWN</t>
  </si>
  <si>
    <t>1. https://www.cabidigitallibrary.org/doi/10.1079/cabicompendium.17105</t>
  </si>
  <si>
    <t>Requires specialist pollinators</t>
  </si>
  <si>
    <t>1. 2. Noted to be wind pollinated.</t>
  </si>
  <si>
    <t>1. https://forest.jrc.ec.europa.eu/media/atlas/Cupressus_sempervirens.pdf 2. https://www.cabidigitallibrary.org/doi/10.1079/cabicompendium.17105</t>
  </si>
  <si>
    <t>Reproduction by vegetative propagation</t>
  </si>
  <si>
    <t>1. Able to be propagated vegetatively in horticulture. However, unknown if this occurs naturally. Answered UNKNOWN</t>
  </si>
  <si>
    <t>1. https://riojournal.com/article/52947/</t>
  </si>
  <si>
    <t>Minimum generative time (years)</t>
  </si>
  <si>
    <t>4 or more</t>
  </si>
  <si>
    <t xml:space="preserve">Not much information found for this taxon regarding minimum generative time. 1. 2. However, as a cypress, it likely takes 4+ years. </t>
  </si>
  <si>
    <t>1. https://www.thetreecenter.com/cypress-trees/ 2. https://plants.usda.gov/DocumentLibrary/plantguide/pdf/pg_tadi2.pdf</t>
  </si>
  <si>
    <t>Propagules likely to be dispersed unintentionally (plants growing in heavily trafficked areas)</t>
  </si>
  <si>
    <t>No evidence plant is likely to be dispersed unintentionally</t>
  </si>
  <si>
    <t>Propagules dispersed intentionally by people</t>
  </si>
  <si>
    <t>Propagules likely to disperse as a produce contaminant</t>
  </si>
  <si>
    <t>1. Although it is noted as a possible pathway vector, no specific evidence plant is likely to be dispersed as contaminant. Possible that seeds may be transported unintentionally in soils. Answered UNKNOWN given lack of information.</t>
  </si>
  <si>
    <t>Propagules adapted to wind dispersal</t>
  </si>
  <si>
    <t>Not much evidence seeds of this taxon are adapted to wind dispersal. 1. However, studies done on congeners that also depend on fire for dispersal suggests that long distance dispersal may be due to occasional wind dispersal. 2. Noted as being wind dispersed without much supporting evidence. Answered UNKNOWN</t>
  </si>
  <si>
    <t>1. https://bsapubs.onlinelibrary.wiley.com/doi/full/10.1002/ajb2.1393 2. https://floridaseeds.net/products/copy-of-italian-cypress-cupressus-sempervirens-100-seeds-usa-company</t>
  </si>
  <si>
    <t>Propagules water dispersed</t>
  </si>
  <si>
    <t>No specific information found on this taxon, but 1. similar cypress are known to disperse through floodwaters. Answered UNKNOWN</t>
  </si>
  <si>
    <t>1. https://plants.usda.gov/DocumentLibrary/plantguide/pdf/pg_tadi2.pdf</t>
  </si>
  <si>
    <t>Propagules bird dispersed</t>
  </si>
  <si>
    <t>No evidence plant is likely to be dispersed by birds</t>
  </si>
  <si>
    <t>Propagules dispersed by other animals (externally)</t>
  </si>
  <si>
    <t>No evidence plant is likely to be dispersed by animals externally</t>
  </si>
  <si>
    <t>Propagules dispersed by other animals (internally)</t>
  </si>
  <si>
    <t>No evidence plant is likely to be dispersed by animals internally</t>
  </si>
  <si>
    <t>Prolific seed production</t>
  </si>
  <si>
    <t>1. Noted to create up to 150k seeds. 2. Other cypress known to produce tens of thousands of seeds.</t>
  </si>
  <si>
    <t>1. https://www.conifers.org/cu/Cupressus_sempervirens.php 2. https://plants.usda.gov/DocumentLibrary/plantguide/pdf/pg_hear22.pdf</t>
  </si>
  <si>
    <t>Evidence that a persistent propagule bank is formed (&gt;1 yr)</t>
  </si>
  <si>
    <t>1. 2. Seeds noted to be able to persist for many years until a fire induces cones to open</t>
  </si>
  <si>
    <t>1. https://www.cabidigitallibrary.org/doi/10.1079/cabicompendium.17105 2. https://www.jstor.org/stable/pdf/2474898.pdf</t>
  </si>
  <si>
    <t>Well controlled by herbicides</t>
  </si>
  <si>
    <t xml:space="preserve">Not much information found regarding this taxon, but 1. 2. herbicides  known to control cypress more generally. </t>
  </si>
  <si>
    <t>1. https://www.maine.gov/dacf/php/gotpests/weeds/factsheets/cypress-spurge-col.pdf 2. https://extension.msstate.edu/publications/bald-cypress-taxodium-distichum</t>
  </si>
  <si>
    <t>Tolerates, or benefits from, mutilation or cultivation</t>
  </si>
  <si>
    <t>1. 2. Noted to be able to survive fires.</t>
  </si>
  <si>
    <t>1. https://english.elpais.com/elpais/2012/08/14/inenglish/1344943477_469339.html 2. https://www.cabidigitallibrary.org/doi/10.1079/cabicompendium.17105</t>
  </si>
  <si>
    <t>Effective natural enemies present in U.S.</t>
  </si>
  <si>
    <t xml:space="preserve">1. 2. Minute cypress scale known to be a harmful pest. </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</si>
  <si>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</si>
  <si>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</si>
  <si>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</si>
  <si>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</si>
  <si>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</si>
  <si>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</si>
  <si>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</si>
  <si>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</si>
  <si>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</si>
  <si>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</si>
  <si>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</si>
  <si>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</si>
  <si>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no</t>
  </si>
  <si>
    <t xml:space="preserve"> Taxon is clearly bird- or wind-dispersed?</t>
  </si>
  <si>
    <t xml:space="preserve"> Taxon's life cycle &lt;4 years?</t>
  </si>
  <si>
    <t>yes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</si>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</sst>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B1" sqref="B1"/>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3"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3</v>
      </c>
      <c r="D6" s="60"/>
      <c r="E6" s="57"/>
      <c r="F6" s="99" t="s">
        <v>16</v>
      </c>
      <c r="G6" s="64" t="s">
        <v>17</v>
      </c>
    </row>
    <row r="7" spans="1:8" ht="30.75">
      <c r="A7" s="66">
        <v>2.02</v>
      </c>
      <c r="B7" s="67" t="s">
        <v>18</v>
      </c>
      <c r="C7" s="56">
        <v>3</v>
      </c>
      <c r="D7" s="60"/>
      <c r="E7" s="57"/>
      <c r="F7" s="99" t="s">
        <v>17</v>
      </c>
      <c r="G7" s="64"/>
    </row>
    <row r="8" spans="1:8">
      <c r="A8" s="66">
        <v>2.0299999999999998</v>
      </c>
      <c r="B8" s="67" t="s">
        <v>19</v>
      </c>
      <c r="C8" s="56" t="s">
        <v>20</v>
      </c>
      <c r="D8" s="59">
        <f>IF(C8="y",1,IF(C8="n",0," "))</f>
        <v>1</v>
      </c>
      <c r="E8" s="57"/>
      <c r="F8" s="99" t="s">
        <v>17</v>
      </c>
      <c r="G8" s="99"/>
    </row>
    <row r="9" spans="1:8" ht="121.5">
      <c r="A9" s="66">
        <v>2.04</v>
      </c>
      <c r="B9" s="67" t="s">
        <v>21</v>
      </c>
      <c r="C9" s="56" t="s">
        <v>20</v>
      </c>
      <c r="D9" s="59">
        <f>IF(C9="y",1,IF(C9="n",0," "))</f>
        <v>1</v>
      </c>
      <c r="E9" s="57"/>
      <c r="F9" s="99" t="s">
        <v>17</v>
      </c>
      <c r="G9" s="99"/>
    </row>
    <row r="10" spans="1:8" ht="30.75">
      <c r="A10" s="66">
        <v>2.0499999999999998</v>
      </c>
      <c r="B10" s="67" t="s">
        <v>22</v>
      </c>
      <c r="C10" s="56" t="s">
        <v>20</v>
      </c>
      <c r="D10" s="60"/>
      <c r="E10" s="57"/>
      <c r="F10" s="58" t="s">
        <v>23</v>
      </c>
      <c r="G10" s="58" t="s">
        <v>24</v>
      </c>
    </row>
    <row r="11" spans="1:8">
      <c r="A11" s="66">
        <v>3.01</v>
      </c>
      <c r="B11" s="67" t="s">
        <v>25</v>
      </c>
      <c r="C11" s="56" t="s">
        <v>20</v>
      </c>
      <c r="D11" s="59">
        <f>IF(C11="n",LOOKUP($C$10,LUT!$I$13:$L$13,LUT!$I$14:$L$14),IF(AND(C11="y",AND($C$6=1,$C$7=1)),2,IF(AND(C11="y",AND($C$6=1,$C$7=2)),1,IF(AND(C11="y",AND($C$6=1,$C$7=3)),1,IF(AND(C11="y",AND($C$6=2,$C$7=1)),2,IF(AND(C11="y",AND($C$6=2,$C$7=2)),2,IF(AND(C11="y",AND($C$6=2,$C$7=3)),1,IF(AND(C11="y",AND($C$6=3,$C$7=1)),2,IF(AND(C11="y",AND($C$6=3,$C$7=2)),2,IF(AND(C11="y",AND($C$6=3,$C$7=3)),2,""))))))))))</f>
        <v>2</v>
      </c>
      <c r="E11" s="57"/>
      <c r="F11" s="58" t="s">
        <v>26</v>
      </c>
    </row>
    <row r="12" spans="1:8" ht="91.5">
      <c r="A12" s="66">
        <v>3.02</v>
      </c>
      <c r="B12" s="67" t="s">
        <v>27</v>
      </c>
      <c r="C12" s="56" t="s">
        <v>28</v>
      </c>
      <c r="D12" s="59" t="str">
        <f>IF(C12="n",LOOKUP($C$10,LUT!$I$13:$L$13,LUT!$I$15:$L$15),IF(AND(C12="y",AND($C$6=1,$C$7=1)),2,IF(AND(C12="y",AND($C$6=1,$C$7=2)),1,IF(AND(C12="y",AND($C$6=1,$C$7=3)),1,IF(AND(C12="y",AND($C$6=2,$C$7=1)),2,IF(AND(C12="y",AND($C$6=2,$C$7=2)),2,IF(AND(C12="y",AND($C$6=2,$C$7=3)),1,IF(AND(C12="y",AND($C$6=3,$C$7=1)),2,IF(AND(C12="y",AND($C$6=3,$C$7=2)),2,IF(AND(C12="y",AND($C$6=3,$C$7=3)),2,""))))))))))</f>
        <v/>
      </c>
      <c r="E12" s="57"/>
      <c r="F12" s="101" t="s">
        <v>29</v>
      </c>
      <c r="G12" s="56" t="s">
        <v>30</v>
      </c>
    </row>
    <row r="13" spans="1:8">
      <c r="A13" s="66">
        <v>3.03</v>
      </c>
      <c r="B13" s="67" t="s">
        <v>31</v>
      </c>
      <c r="C13" s="56" t="s">
        <v>11</v>
      </c>
      <c r="D13" s="59">
        <f>IF(C13="n",LOOKUP($C$10,LUT!$I$13:$L$13,LUT!$I$15:$L$15),IF(AND(C13="y",AND($C$6=1,$C$7=1)),4,IF(AND(C13="y",AND($C$6=1,$C$7=2)),2,IF(AND(C13="y",AND($C$6=1,$C$7=3)),1,IF(AND(C13="y",AND($C$6=2,$C$7=1)),4,IF(AND(C13="y",AND($C$6=2,$C$7=2)),3,IF(AND(C13="y",AND($C$6=2,$C$7=3)),2,IF(AND(C13="y",AND($C$6=3,$C$7=1)),4,IF(AND(C13="y",AND($C$6=3,$C$7=2)),4,IF(AND(C13="y",AND($C$6=3,$C$7=3)),4,""))))))))))</f>
        <v>0</v>
      </c>
      <c r="E13" s="57"/>
      <c r="F13" s="100" t="s">
        <v>32</v>
      </c>
      <c r="G13" s="64"/>
    </row>
    <row r="14" spans="1:8">
      <c r="A14" s="66">
        <v>3.04</v>
      </c>
      <c r="B14" s="67" t="s">
        <v>33</v>
      </c>
      <c r="C14" s="56" t="s">
        <v>11</v>
      </c>
      <c r="D14" s="59">
        <f>IF(C14="n",LOOKUP($C$10,LUT!$I$13:$L$13,LUT!$I$15:$L$15),IF(AND(C14="y",AND($C$6=1,$C$7=1)),4,IF(AND(C14="y",AND($C$6=1,$C$7=2)),2,IF(AND(C14="y",AND($C$6=1,$C$7=3)),1,IF(AND(C14="y",AND($C$6=2,$C$7=1)),4,IF(AND(C14="y",AND($C$6=2,$C$7=2)),3,IF(AND(C14="y",AND($C$6=2,$C$7=3)),2,IF(AND(C14="y",AND($C$6=3,$C$7=1)),4,IF(AND(C14="y",AND($C$6=3,$C$7=2)),4,IF(AND(C14="y",AND($C$6=3,$C$7=3)),4,""))))))))))</f>
        <v>0</v>
      </c>
      <c r="E14" s="57"/>
      <c r="F14" s="64" t="s">
        <v>34</v>
      </c>
      <c r="G14" s="64"/>
    </row>
    <row r="15" spans="1:8" ht="60.75">
      <c r="A15" s="66">
        <v>3.05</v>
      </c>
      <c r="B15" s="67" t="s">
        <v>35</v>
      </c>
      <c r="C15" s="56" t="s">
        <v>20</v>
      </c>
      <c r="D15" s="59">
        <f>IF(C15="n",LOOKUP($C$10,LUT!$I$13:$L$13,LUT!$I$15:$L$15),IF(AND(C15="y",AND($C$6=1,$C$7=1)),2,IF(AND(C15="y",AND($C$6=1,$C$7=2)),1,IF(AND(C15="y",AND($C$6=1,$C$7=3)),1,IF(AND(C15="y",AND($C$6=2,$C$7=1)),2,IF(AND(C15="y",AND($C$6=2,$C$7=2)),2,IF(AND(C15="y",AND($C$6=2,$C$7=3)),1,IF(AND(C15="y",AND($C$6=3,$C$7=1)),2,IF(AND(C15="y",AND($C$6=3,$C$7=2)),2,IF(AND(C15="y",AND($C$6=3,$C$7=3)),2,""))))))))))</f>
        <v>2</v>
      </c>
      <c r="E15" s="57"/>
      <c r="F15" s="64" t="s">
        <v>36</v>
      </c>
      <c r="G15" s="64" t="s">
        <v>37</v>
      </c>
    </row>
    <row r="16" spans="1:8">
      <c r="A16" s="66">
        <v>4.01</v>
      </c>
      <c r="B16" s="67" t="s">
        <v>38</v>
      </c>
      <c r="C16" s="56" t="s">
        <v>11</v>
      </c>
      <c r="D16" s="59">
        <f>IF(C16="y",VLOOKUP(LUT!C17,LUT!$C$4:$E$52,3),IF(C16="n",VLOOKUP(LUT!C17,LUT!$C$4:$E$52,2)," "))</f>
        <v>0</v>
      </c>
      <c r="E16" s="57"/>
      <c r="F16" s="64" t="s">
        <v>39</v>
      </c>
      <c r="G16" s="64"/>
    </row>
    <row r="17" spans="1:7" ht="152.25">
      <c r="A17" s="66">
        <v>4.0199999999999996</v>
      </c>
      <c r="B17" s="67" t="s">
        <v>40</v>
      </c>
      <c r="C17" s="56" t="s">
        <v>28</v>
      </c>
      <c r="D17" s="59" t="str">
        <f>IF(C17="y",VLOOKUP(LUT!C18,LUT!C4:E52,3),IF(C17="n",VLOOKUP(LUT!C18,LUT!C4:E52,2)," "))</f>
        <v xml:space="preserve"> </v>
      </c>
      <c r="E17" s="57"/>
      <c r="F17" s="64" t="s">
        <v>41</v>
      </c>
      <c r="G17" s="64" t="s">
        <v>42</v>
      </c>
    </row>
    <row r="18" spans="1:7">
      <c r="A18" s="66">
        <v>4.03</v>
      </c>
      <c r="B18" s="67" t="s">
        <v>43</v>
      </c>
      <c r="C18" s="56" t="s">
        <v>11</v>
      </c>
      <c r="D18" s="59">
        <f>IF(C18="y",VLOOKUP(LUT!C19,LUT!$C$4:$E$52,3),IF(C18="n",VLOOKUP(LUT!C19,LUT!$C$4:$E$52,2)," "))</f>
        <v>0</v>
      </c>
      <c r="E18" s="57"/>
      <c r="F18" s="64" t="s">
        <v>44</v>
      </c>
      <c r="G18" s="64"/>
    </row>
    <row r="19" spans="1:7" ht="45.75">
      <c r="A19" s="66">
        <v>4.04</v>
      </c>
      <c r="B19" s="67" t="s">
        <v>45</v>
      </c>
      <c r="C19" s="56" t="s">
        <v>11</v>
      </c>
      <c r="D19" s="59">
        <f>IF(C19="y",VLOOKUP(LUT!C20,LUT!$C$4:$E$52,3),IF(C19="n",VLOOKUP(LUT!C20,LUT!$C$4:$E$52,2)," "))</f>
        <v>-1</v>
      </c>
      <c r="E19" s="57"/>
      <c r="F19" s="64" t="s">
        <v>46</v>
      </c>
      <c r="G19" s="64" t="s">
        <v>47</v>
      </c>
    </row>
    <row r="20" spans="1:7" ht="45.75">
      <c r="A20" s="66">
        <v>4.05</v>
      </c>
      <c r="B20" s="67" t="s">
        <v>48</v>
      </c>
      <c r="C20" s="56" t="s">
        <v>28</v>
      </c>
      <c r="D20" s="59" t="str">
        <f>IF(C20="y",VLOOKUP(LUT!C21,LUT!$C$4:$E$52,3),IF(C20="n",VLOOKUP(LUT!C21,LUT!$C$4:$E$52,2)," "))</f>
        <v xml:space="preserve"> </v>
      </c>
      <c r="E20" s="57"/>
      <c r="F20" s="64" t="s">
        <v>49</v>
      </c>
      <c r="G20" s="64" t="s">
        <v>50</v>
      </c>
    </row>
    <row r="21" spans="1:7" ht="60.75">
      <c r="A21" s="66">
        <v>4.0599999999999996</v>
      </c>
      <c r="B21" s="67" t="s">
        <v>51</v>
      </c>
      <c r="C21" s="56" t="s">
        <v>20</v>
      </c>
      <c r="D21" s="59">
        <f>IF(C21="y",VLOOKUP(LUT!C22,LUT!$C$4:$E$52,3),IF(C21="n",VLOOKUP(LUT!C22,LUT!$C$4:$E$52,2)," "))</f>
        <v>1</v>
      </c>
      <c r="E21" s="57"/>
      <c r="F21" s="64" t="s">
        <v>52</v>
      </c>
      <c r="G21" s="64" t="s">
        <v>53</v>
      </c>
    </row>
    <row r="22" spans="1:7" ht="60.75">
      <c r="A22" s="66">
        <v>4.07</v>
      </c>
      <c r="B22" s="67" t="s">
        <v>54</v>
      </c>
      <c r="C22" s="56" t="s">
        <v>20</v>
      </c>
      <c r="D22" s="59">
        <f>IF(C22="y",VLOOKUP(LUT!C23,LUT!$C$4:$E$52,3),IF(C22="n",VLOOKUP(LUT!C23,LUT!$C$4:$E$52,2)," "))</f>
        <v>1</v>
      </c>
      <c r="E22" s="57"/>
      <c r="F22" s="64" t="s">
        <v>55</v>
      </c>
      <c r="G22" s="64" t="s">
        <v>56</v>
      </c>
    </row>
    <row r="23" spans="1:7" ht="60.75">
      <c r="A23" s="66">
        <v>4.08</v>
      </c>
      <c r="B23" s="67" t="s">
        <v>57</v>
      </c>
      <c r="C23" s="56" t="s">
        <v>28</v>
      </c>
      <c r="D23" s="59" t="str">
        <f>IF(C23="y",VLOOKUP(LUT!C24,LUT!$C$4:$E$52,3),IF(C23="n",VLOOKUP(LUT!C24,LUT!$C$4:$E$52,2)," "))</f>
        <v xml:space="preserve"> </v>
      </c>
      <c r="E23" s="57"/>
      <c r="F23" s="64" t="s">
        <v>58</v>
      </c>
      <c r="G23" s="64" t="s">
        <v>59</v>
      </c>
    </row>
    <row r="24" spans="1:7" ht="60.75">
      <c r="A24" s="66">
        <v>4.09</v>
      </c>
      <c r="B24" s="67" t="s">
        <v>60</v>
      </c>
      <c r="C24" s="56" t="s">
        <v>11</v>
      </c>
      <c r="D24" s="59">
        <f>IF(C24="y",VLOOKUP(LUT!C25,LUT!$C$4:$E$52,3),IF(C24="n",VLOOKUP(LUT!C25,LUT!$C$4:$E$52,2)," "))</f>
        <v>0</v>
      </c>
      <c r="E24" s="57"/>
      <c r="F24" s="64" t="s">
        <v>61</v>
      </c>
      <c r="G24" s="64" t="s">
        <v>62</v>
      </c>
    </row>
    <row r="25" spans="1:7" ht="60.75">
      <c r="A25" s="66">
        <v>4.0999999999999996</v>
      </c>
      <c r="B25" s="68" t="s">
        <v>63</v>
      </c>
      <c r="C25" s="56" t="s">
        <v>20</v>
      </c>
      <c r="D25" s="59">
        <f>IF(C25="y",VLOOKUP(LUT!C26,LUT!$C$4:$E$52,3),IF(C25="n",VLOOKUP(LUT!C26,LUT!$C$4:$E$52,2)," "))</f>
        <v>1</v>
      </c>
      <c r="E25" s="57"/>
      <c r="F25" s="64" t="s">
        <v>64</v>
      </c>
      <c r="G25" s="64" t="s">
        <v>65</v>
      </c>
    </row>
    <row r="26" spans="1:7">
      <c r="A26" s="66">
        <v>4.1100000000000003</v>
      </c>
      <c r="B26" s="67" t="s">
        <v>66</v>
      </c>
      <c r="C26" s="56" t="s">
        <v>11</v>
      </c>
      <c r="D26" s="59">
        <f>IF(C26="y",VLOOKUP(LUT!C27,LUT!$C$4:$E$52,3),IF(C26="n",VLOOKUP(LUT!C27,LUT!$C$4:$E$52,2)," "))</f>
        <v>0</v>
      </c>
      <c r="E26" s="57"/>
      <c r="F26" s="64" t="s">
        <v>67</v>
      </c>
      <c r="G26" s="64"/>
    </row>
    <row r="27" spans="1:7">
      <c r="A27" s="66">
        <v>4.12</v>
      </c>
      <c r="B27" s="67" t="s">
        <v>68</v>
      </c>
      <c r="C27" s="56" t="s">
        <v>11</v>
      </c>
      <c r="D27" s="59">
        <f>IF(C27="y",VLOOKUP(LUT!C28,LUT!$C$4:$E$52,3),IF(C27="n",VLOOKUP(LUT!C28,LUT!$C$4:$E$52,2)," "))</f>
        <v>0</v>
      </c>
      <c r="E27" s="57"/>
      <c r="F27" s="64" t="s">
        <v>69</v>
      </c>
      <c r="G27" s="64"/>
    </row>
    <row r="28" spans="1:7">
      <c r="A28" s="66">
        <v>5.01</v>
      </c>
      <c r="B28" s="67" t="s">
        <v>70</v>
      </c>
      <c r="C28" s="56" t="s">
        <v>11</v>
      </c>
      <c r="D28" s="59">
        <f>IF(C28="y",VLOOKUP(LUT!C29,LUT!$C$4:$E$52,3),IF(C28="n",VLOOKUP(LUT!C29,LUT!$C$4:$E$52,2)," "))</f>
        <v>0</v>
      </c>
      <c r="E28" s="57"/>
      <c r="F28" s="64" t="s">
        <v>71</v>
      </c>
      <c r="G28" s="64"/>
    </row>
    <row r="29" spans="1:7">
      <c r="A29" s="66">
        <v>5.0199999999999996</v>
      </c>
      <c r="B29" s="67" t="s">
        <v>72</v>
      </c>
      <c r="C29" s="56" t="s">
        <v>11</v>
      </c>
      <c r="D29" s="59">
        <f>IF(C29="y",VLOOKUP(LUT!C30,LUT!$C$4:$E$52,3),IF(C29="n",VLOOKUP(LUT!C30,LUT!$C$4:$E$52,2)," "))</f>
        <v>0</v>
      </c>
      <c r="E29" s="57"/>
      <c r="F29" s="64" t="s">
        <v>73</v>
      </c>
      <c r="G29" s="64"/>
    </row>
    <row r="30" spans="1:7">
      <c r="A30" s="66">
        <v>5.03</v>
      </c>
      <c r="B30" s="67" t="s">
        <v>74</v>
      </c>
      <c r="C30" s="56" t="s">
        <v>11</v>
      </c>
      <c r="D30" s="59">
        <f>IF(C30="y",VLOOKUP(LUT!C31,LUT!$C$4:$E$52,3),IF(C30="n",VLOOKUP(LUT!C31,LUT!$C$4:$E$52,2)," "))</f>
        <v>0</v>
      </c>
      <c r="E30" s="57"/>
      <c r="F30" s="64" t="s">
        <v>75</v>
      </c>
      <c r="G30" s="64"/>
    </row>
    <row r="31" spans="1:7">
      <c r="A31" s="66">
        <v>5.04</v>
      </c>
      <c r="B31" s="67" t="s">
        <v>76</v>
      </c>
      <c r="C31" s="56" t="s">
        <v>11</v>
      </c>
      <c r="D31" s="59">
        <f>IF(C31="y",VLOOKUP(LUT!C32,LUT!$C$4:$E$52,3),IF(C31="n",VLOOKUP(LUT!C32,LUT!$C$4:$E$52,2)," "))</f>
        <v>0</v>
      </c>
      <c r="E31" s="57"/>
      <c r="F31" s="64" t="s">
        <v>77</v>
      </c>
      <c r="G31" s="64"/>
    </row>
    <row r="32" spans="1:7" ht="30.75">
      <c r="A32" s="66">
        <v>6.01</v>
      </c>
      <c r="B32" s="67" t="s">
        <v>78</v>
      </c>
      <c r="C32" s="56" t="s">
        <v>11</v>
      </c>
      <c r="D32" s="59">
        <f>IF(C32="y",VLOOKUP(LUT!C33,LUT!$C$4:$E$52,3),IF(C32="n",VLOOKUP(LUT!C33,LUT!$C$4:$E$52,2)," "))</f>
        <v>0</v>
      </c>
      <c r="E32" s="57"/>
      <c r="F32" s="64" t="s">
        <v>79</v>
      </c>
      <c r="G32" s="64"/>
    </row>
    <row r="33" spans="1:7" ht="91.5">
      <c r="A33" s="66">
        <v>6.02</v>
      </c>
      <c r="B33" s="67" t="s">
        <v>80</v>
      </c>
      <c r="C33" s="56" t="s">
        <v>20</v>
      </c>
      <c r="D33" s="59">
        <f>IF(C33="y",VLOOKUP(LUT!C34,LUT!$C$4:$E$52,3),IF(C33="n",VLOOKUP(LUT!C34,LUT!$C$4:$E$52,2)," "))</f>
        <v>1</v>
      </c>
      <c r="E33" s="57"/>
      <c r="F33" s="64" t="s">
        <v>81</v>
      </c>
      <c r="G33" s="64" t="s">
        <v>82</v>
      </c>
    </row>
    <row r="34" spans="1:7" ht="60.75">
      <c r="A34" s="66">
        <v>6.03</v>
      </c>
      <c r="B34" s="67" t="s">
        <v>83</v>
      </c>
      <c r="C34" s="56" t="s">
        <v>28</v>
      </c>
      <c r="D34" s="59" t="str">
        <f>IF(C34="y",VLOOKUP(LUT!C35,LUT!$C$4:$E$52,3),IF(C34="n",VLOOKUP(LUT!C35,LUT!$C$4:$E$52,2)," "))</f>
        <v xml:space="preserve"> </v>
      </c>
      <c r="E34" s="57"/>
      <c r="F34" s="64" t="s">
        <v>84</v>
      </c>
      <c r="G34" s="64" t="s">
        <v>85</v>
      </c>
    </row>
    <row r="35" spans="1:7" ht="30.75">
      <c r="A35" s="66">
        <v>6.04</v>
      </c>
      <c r="B35" s="67" t="s">
        <v>86</v>
      </c>
      <c r="C35" s="56" t="s">
        <v>28</v>
      </c>
      <c r="D35" s="59" t="str">
        <f>IF(C35="y",VLOOKUP(LUT!C36,LUT!$C$4:$E$52,3),IF(C35="n",VLOOKUP(LUT!C36,LUT!$C$4:$E$52,2)," "))</f>
        <v xml:space="preserve"> </v>
      </c>
      <c r="E35" s="57"/>
      <c r="F35" s="64" t="s">
        <v>87</v>
      </c>
      <c r="G35" s="64" t="s">
        <v>88</v>
      </c>
    </row>
    <row r="36" spans="1:7" ht="60.75">
      <c r="A36" s="66">
        <v>6.05</v>
      </c>
      <c r="B36" s="67" t="s">
        <v>89</v>
      </c>
      <c r="C36" s="56" t="s">
        <v>11</v>
      </c>
      <c r="D36" s="59">
        <f>IF(C36="y",VLOOKUP(LUT!C37,LUT!$C$4:$E$52,3),IF(C36="n",VLOOKUP(LUT!C37,LUT!$C$4:$E$52,2)," "))</f>
        <v>0</v>
      </c>
      <c r="E36" s="57"/>
      <c r="F36" s="64" t="s">
        <v>90</v>
      </c>
      <c r="G36" s="64" t="s">
        <v>91</v>
      </c>
    </row>
    <row r="37" spans="1:7" ht="30.75">
      <c r="A37" s="66">
        <v>6.06</v>
      </c>
      <c r="B37" s="67" t="s">
        <v>92</v>
      </c>
      <c r="C37" s="56" t="s">
        <v>28</v>
      </c>
      <c r="D37" s="59" t="str">
        <f>IF(C37="y",VLOOKUP(LUT!C38,LUT!$C$4:$E$52,3),IF(C37="n",VLOOKUP(LUT!C38,LUT!$C$4:$E$52,2)," "))</f>
        <v xml:space="preserve"> </v>
      </c>
      <c r="E37" s="57"/>
      <c r="F37" s="64" t="s">
        <v>93</v>
      </c>
      <c r="G37" s="64" t="s">
        <v>94</v>
      </c>
    </row>
    <row r="38" spans="1:7" ht="45.75">
      <c r="A38" s="66">
        <v>6.07</v>
      </c>
      <c r="B38" s="67" t="s">
        <v>95</v>
      </c>
      <c r="C38" s="84" t="s">
        <v>96</v>
      </c>
      <c r="D38" s="59">
        <f>IF(C38="1 or fewer",1,IF(C38="2 or 3",0,IF(C38&gt;="4 or more",-1," ")))</f>
        <v>-1</v>
      </c>
      <c r="E38" s="57"/>
      <c r="F38" s="64" t="s">
        <v>97</v>
      </c>
      <c r="G38" s="64" t="s">
        <v>98</v>
      </c>
    </row>
    <row r="39" spans="1:7" ht="30.75">
      <c r="A39" s="66">
        <v>7.01</v>
      </c>
      <c r="B39" s="67" t="s">
        <v>99</v>
      </c>
      <c r="C39" s="56" t="s">
        <v>11</v>
      </c>
      <c r="D39" s="59">
        <f>IF(C39="y",VLOOKUP(LUT!C40,LUT!$C$4:$E$52,3),IF(C39="n",VLOOKUP(LUT!C40,LUT!$C$4:$E$52,2)," "))</f>
        <v>-1</v>
      </c>
      <c r="E39" s="57"/>
      <c r="F39" s="101" t="s">
        <v>100</v>
      </c>
      <c r="G39" s="56"/>
    </row>
    <row r="40" spans="1:7" ht="91.5">
      <c r="A40" s="66">
        <v>7.02</v>
      </c>
      <c r="B40" s="67" t="s">
        <v>101</v>
      </c>
      <c r="C40" s="56" t="s">
        <v>20</v>
      </c>
      <c r="D40" s="59">
        <f>IF(C40="y",VLOOKUP(LUT!C41,LUT!$C$4:$E$52,3),IF(C40="n",VLOOKUP(LUT!C41,LUT!$C$4:$E$52,2)," "))</f>
        <v>1</v>
      </c>
      <c r="E40" s="57"/>
      <c r="F40" s="64" t="s">
        <v>81</v>
      </c>
      <c r="G40" s="64" t="s">
        <v>82</v>
      </c>
    </row>
    <row r="41" spans="1:7" ht="60.75">
      <c r="A41" s="66">
        <v>7.03</v>
      </c>
      <c r="B41" s="67" t="s">
        <v>102</v>
      </c>
      <c r="C41" s="56" t="s">
        <v>28</v>
      </c>
      <c r="D41" s="59" t="str">
        <f>IF(C41="y",VLOOKUP(LUT!C42,LUT!$C$4:$E$52,3),IF(C41="n",VLOOKUP(LUT!C42,LUT!$C$4:$E$52,2)," "))</f>
        <v xml:space="preserve"> </v>
      </c>
      <c r="E41" s="57"/>
      <c r="F41" s="64" t="s">
        <v>103</v>
      </c>
      <c r="G41" s="64" t="s">
        <v>88</v>
      </c>
    </row>
    <row r="42" spans="1:7" ht="76.5">
      <c r="A42" s="66">
        <v>7.04</v>
      </c>
      <c r="B42" s="67" t="s">
        <v>104</v>
      </c>
      <c r="C42" s="56" t="s">
        <v>28</v>
      </c>
      <c r="D42" s="59" t="str">
        <f>IF(C42="y",VLOOKUP(LUT!C43,LUT!$C$4:$E$52,3),IF(C42="n",VLOOKUP(LUT!C43,LUT!$C$4:$E$52,2)," "))</f>
        <v xml:space="preserve"> </v>
      </c>
      <c r="E42" s="57"/>
      <c r="F42" s="64" t="s">
        <v>105</v>
      </c>
      <c r="G42" s="64" t="s">
        <v>106</v>
      </c>
    </row>
    <row r="43" spans="1:7" ht="30.75">
      <c r="A43" s="66">
        <v>7.05</v>
      </c>
      <c r="B43" s="67" t="s">
        <v>107</v>
      </c>
      <c r="C43" s="56" t="s">
        <v>28</v>
      </c>
      <c r="D43" s="59" t="str">
        <f>IF(C43="y",VLOOKUP(LUT!C44,LUT!$C$4:$E$52,3),IF(C43="n",VLOOKUP(LUT!C44,LUT!$C$4:$E$52,2)," "))</f>
        <v xml:space="preserve"> </v>
      </c>
      <c r="E43" s="57"/>
      <c r="F43" s="64" t="s">
        <v>108</v>
      </c>
      <c r="G43" s="64" t="s">
        <v>109</v>
      </c>
    </row>
    <row r="44" spans="1:7">
      <c r="A44" s="66">
        <v>7.06</v>
      </c>
      <c r="B44" s="67" t="s">
        <v>110</v>
      </c>
      <c r="C44" s="56" t="s">
        <v>11</v>
      </c>
      <c r="D44" s="59">
        <f>IF(C44="y",VLOOKUP(LUT!C45,LUT!$C$4:$E$52,3),IF(C44="n",VLOOKUP(LUT!C45,LUT!$C$4:$E$52,2)," "))</f>
        <v>-1</v>
      </c>
      <c r="E44" s="57"/>
      <c r="F44" s="64" t="s">
        <v>111</v>
      </c>
      <c r="G44" s="64"/>
    </row>
    <row r="45" spans="1:7">
      <c r="A45" s="66">
        <v>7.07</v>
      </c>
      <c r="B45" s="67" t="s">
        <v>112</v>
      </c>
      <c r="C45" s="56" t="s">
        <v>11</v>
      </c>
      <c r="D45" s="59">
        <f>IF(C45="y",VLOOKUP(LUT!C46,LUT!$C$4:$E$52,3),IF(C45="n",VLOOKUP(LUT!C46,LUT!$C$4:$E$52,2)," "))</f>
        <v>-1</v>
      </c>
      <c r="E45" s="57"/>
      <c r="F45" s="64" t="s">
        <v>113</v>
      </c>
      <c r="G45" s="64"/>
    </row>
    <row r="46" spans="1:7">
      <c r="A46" s="66">
        <v>7.08</v>
      </c>
      <c r="B46" s="67" t="s">
        <v>114</v>
      </c>
      <c r="C46" s="56" t="s">
        <v>11</v>
      </c>
      <c r="D46" s="59">
        <f>IF(C46="y",VLOOKUP(LUT!C47,LUT!$C$4:$E$52,3),IF(C46="n",VLOOKUP(LUT!C47,LUT!$C$4:$E$52,2)," "))</f>
        <v>-1</v>
      </c>
      <c r="E46" s="57"/>
      <c r="F46" s="64" t="s">
        <v>115</v>
      </c>
      <c r="G46" s="64"/>
    </row>
    <row r="47" spans="1:7" ht="60.75">
      <c r="A47" s="66">
        <v>8.01</v>
      </c>
      <c r="B47" s="67" t="s">
        <v>116</v>
      </c>
      <c r="C47" s="56" t="s">
        <v>20</v>
      </c>
      <c r="D47" s="59">
        <f>IF(C47="y",VLOOKUP(LUT!C48,LUT!$C$4:$E$52,3),IF(C47="n",VLOOKUP(LUT!C48,LUT!$C$4:$E$52,2)," "))</f>
        <v>1</v>
      </c>
      <c r="E47" s="57"/>
      <c r="F47" s="64" t="s">
        <v>117</v>
      </c>
      <c r="G47" s="64" t="s">
        <v>118</v>
      </c>
    </row>
    <row r="48" spans="1:7" ht="45.75">
      <c r="A48" s="66">
        <v>8.02</v>
      </c>
      <c r="B48" s="67" t="s">
        <v>119</v>
      </c>
      <c r="C48" s="56" t="s">
        <v>20</v>
      </c>
      <c r="D48" s="59">
        <f>IF(C48="y",VLOOKUP(LUT!C49,LUT!$C$4:$E$52,3),IF(C48="n",VLOOKUP(LUT!C49,LUT!$C$4:$E$52,2)," "))</f>
        <v>1</v>
      </c>
      <c r="E48" s="57"/>
      <c r="F48" s="64" t="s">
        <v>120</v>
      </c>
      <c r="G48" s="64" t="s">
        <v>121</v>
      </c>
    </row>
    <row r="49" spans="1:7" ht="60.75">
      <c r="A49" s="66">
        <v>8.0299999999999994</v>
      </c>
      <c r="B49" s="67" t="s">
        <v>122</v>
      </c>
      <c r="C49" s="56" t="s">
        <v>20</v>
      </c>
      <c r="D49" s="59">
        <f>IF(C49="y",VLOOKUP(LUT!C50,LUT!$C$4:$E$52,3),IF(C49="n",VLOOKUP(LUT!C50,LUT!$C$4:$E$52,2)," "))</f>
        <v>-1</v>
      </c>
      <c r="E49" s="57"/>
      <c r="F49" s="64" t="s">
        <v>123</v>
      </c>
      <c r="G49" s="64" t="s">
        <v>124</v>
      </c>
    </row>
    <row r="50" spans="1:7" ht="60.75">
      <c r="A50" s="66">
        <v>8.0399999999999991</v>
      </c>
      <c r="B50" s="67" t="s">
        <v>125</v>
      </c>
      <c r="C50" s="56" t="s">
        <v>20</v>
      </c>
      <c r="D50" s="59">
        <f>IF(C50="y",VLOOKUP(LUT!C51,LUT!$C$4:$E$52,3),IF(C50="n",VLOOKUP(LUT!C51,LUT!$C$4:$E$52,2)," "))</f>
        <v>1</v>
      </c>
      <c r="E50" s="57"/>
      <c r="F50" s="64" t="s">
        <v>126</v>
      </c>
      <c r="G50" s="64" t="s">
        <v>127</v>
      </c>
    </row>
    <row r="51" spans="1:7" ht="60.75">
      <c r="A51" s="66">
        <v>8.0500000000000007</v>
      </c>
      <c r="B51" s="67" t="s">
        <v>128</v>
      </c>
      <c r="C51" s="56" t="s">
        <v>20</v>
      </c>
      <c r="D51" s="59">
        <f>IF(C51="y",VLOOKUP(LUT!C52,LUT!$C$4:$E$52,3),IF(C51="n",VLOOKUP(LUT!C52,LUT!$C$4:$E$52,2)," "))</f>
        <v>-1</v>
      </c>
      <c r="E51" s="57"/>
      <c r="F51" s="64" t="s">
        <v>129</v>
      </c>
      <c r="G51" s="64" t="s">
        <v>53</v>
      </c>
    </row>
    <row r="52" spans="1:7" ht="15.95" thickBot="1">
      <c r="A52" s="87"/>
      <c r="B52" s="86"/>
      <c r="C52" s="56"/>
      <c r="D52" s="56"/>
      <c r="E52" s="57"/>
      <c r="F52" s="56"/>
      <c r="G52" s="56"/>
    </row>
    <row r="53" spans="1:7" ht="29.25" customHeight="1" thickTop="1">
      <c r="A53" s="56"/>
      <c r="B53" s="56"/>
      <c r="C53" s="69" t="s">
        <v>130</v>
      </c>
      <c r="D53" s="61">
        <f>SUM(D3:D51)</f>
        <v>6</v>
      </c>
      <c r="E53" s="62"/>
      <c r="F53" s="56"/>
      <c r="G53" s="56"/>
    </row>
    <row r="54" spans="1:7" ht="33" customHeight="1" thickBot="1">
      <c r="A54" s="56"/>
      <c r="B54" s="56"/>
      <c r="C54" s="70" t="s">
        <v>131</v>
      </c>
      <c r="D54" s="21" t="str">
        <f>IF(E60="no","more info needed",IF(D53&lt;1,"accept",IF(D53&gt;6,"reject","evaluate further")))</f>
        <v>evaluate further</v>
      </c>
      <c r="E54" s="62"/>
      <c r="F54" s="56"/>
      <c r="G54" s="56"/>
    </row>
    <row r="55" spans="1:7" ht="17.100000000000001" thickTop="1" thickBot="1">
      <c r="A55" s="56"/>
      <c r="B55" s="56"/>
      <c r="C55" s="56"/>
      <c r="D55" s="56"/>
      <c r="E55" s="57"/>
      <c r="F55" s="56"/>
      <c r="G55" s="56"/>
    </row>
    <row r="56" spans="1:7" ht="33.950000000000003" thickTop="1" thickBot="1">
      <c r="A56" s="56"/>
      <c r="B56" s="22" t="s">
        <v>132</v>
      </c>
      <c r="C56" s="23" t="s">
        <v>133</v>
      </c>
      <c r="D56" s="19" t="s">
        <v>134</v>
      </c>
      <c r="E56" s="62"/>
      <c r="F56" s="63"/>
      <c r="G56" s="56"/>
    </row>
    <row r="57" spans="1:7" ht="17.100000000000001" thickTop="1">
      <c r="A57" s="56"/>
      <c r="B57" s="28" t="s">
        <v>135</v>
      </c>
      <c r="C57" s="24">
        <f>COUNTIF(C3:C15, "y")+COUNTIF(C3:C15, "n")+COUNTIF(C6:C7, "1")+COUNTIF(C6:C7, "2")+COUNTIF(C6:C7, "3")</f>
        <v>10</v>
      </c>
      <c r="D57" s="20" t="str">
        <f>IF(C57&gt;=2,"yes","no")</f>
        <v>yes</v>
      </c>
      <c r="E57" s="62"/>
      <c r="F57" s="56"/>
      <c r="G57" s="56"/>
    </row>
    <row r="58" spans="1:7" ht="15.95">
      <c r="A58" s="56"/>
      <c r="B58" s="29" t="s">
        <v>136</v>
      </c>
      <c r="C58" s="24">
        <f>COUNTIF(C16:C27,"y")+COUNTIF(C16:C27,"n")</f>
        <v>9</v>
      </c>
      <c r="D58" s="20" t="str">
        <f>IF(C58&gt;=2,"yes","no")</f>
        <v>yes</v>
      </c>
      <c r="E58" s="62"/>
      <c r="F58" s="56"/>
      <c r="G58" s="56"/>
    </row>
    <row r="59" spans="1:7" ht="15.95">
      <c r="A59" s="56"/>
      <c r="B59" s="28" t="s">
        <v>137</v>
      </c>
      <c r="C59" s="24">
        <f>COUNTIF(C28:C51,"y")+COUNTIF(C28:C51, "n")+COUNT(C28:C51)</f>
        <v>17</v>
      </c>
      <c r="D59" s="20" t="str">
        <f>IF(C59&gt;=6,"yes","no")</f>
        <v>yes</v>
      </c>
      <c r="E59" s="62"/>
      <c r="F59" s="56"/>
      <c r="G59" s="56"/>
    </row>
    <row r="60" spans="1:7" ht="17.100000000000001" thickBot="1">
      <c r="A60" s="56"/>
      <c r="B60" s="25" t="s">
        <v>138</v>
      </c>
      <c r="C60" s="26">
        <f>SUM(C57:C59)</f>
        <v>36</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8" t="s">
        <v>139</v>
      </c>
      <c r="C63" s="108"/>
      <c r="D63" s="108"/>
      <c r="E63" s="62"/>
      <c r="F63" s="56"/>
      <c r="G63" s="56"/>
    </row>
    <row r="64" spans="1:7" ht="15.95" thickBot="1">
      <c r="A64" s="56"/>
      <c r="B64" s="109" t="s">
        <v>140</v>
      </c>
      <c r="C64" s="110"/>
      <c r="D64" s="111"/>
      <c r="E64" s="62"/>
      <c r="F64" s="56"/>
      <c r="G64" s="56"/>
    </row>
    <row r="65" spans="1:7">
      <c r="A65" s="56">
        <v>9.01</v>
      </c>
      <c r="B65" s="71" t="s">
        <v>141</v>
      </c>
      <c r="C65" s="112" t="s">
        <v>142</v>
      </c>
      <c r="D65" s="113"/>
      <c r="E65" s="62"/>
      <c r="F65" s="56"/>
      <c r="G65" s="56"/>
    </row>
    <row r="66" spans="1:7">
      <c r="A66" s="56">
        <v>9.02</v>
      </c>
      <c r="B66" s="71" t="s">
        <v>143</v>
      </c>
      <c r="C66" s="114" t="s">
        <v>142</v>
      </c>
      <c r="D66" s="115"/>
      <c r="E66" s="62"/>
      <c r="F66" s="56"/>
      <c r="G66" s="56"/>
    </row>
    <row r="67" spans="1:7">
      <c r="A67" s="56">
        <v>9.0299999999999994</v>
      </c>
      <c r="B67" s="71" t="s">
        <v>144</v>
      </c>
      <c r="C67" s="106" t="s">
        <v>145</v>
      </c>
      <c r="D67" s="107"/>
      <c r="E67" s="62"/>
      <c r="F67" s="56"/>
      <c r="G67" s="56"/>
    </row>
    <row r="68" spans="1:7">
      <c r="A68" s="56">
        <v>9.0399999999999991</v>
      </c>
      <c r="B68" s="71" t="s">
        <v>146</v>
      </c>
      <c r="C68" s="106" t="s">
        <v>142</v>
      </c>
      <c r="D68" s="107"/>
      <c r="E68" s="62"/>
      <c r="F68" s="56"/>
      <c r="G68" s="56"/>
    </row>
    <row r="69" spans="1:7">
      <c r="A69" s="56">
        <v>9.0500000000000007</v>
      </c>
      <c r="B69" s="71" t="s">
        <v>147</v>
      </c>
      <c r="C69" s="106" t="s">
        <v>142</v>
      </c>
      <c r="D69" s="107"/>
      <c r="E69" s="62"/>
      <c r="F69" s="56"/>
      <c r="G69" s="56"/>
    </row>
    <row r="70" spans="1:7">
      <c r="A70" s="56">
        <v>9.06</v>
      </c>
      <c r="B70" s="71" t="s">
        <v>148</v>
      </c>
      <c r="C70" s="106" t="s">
        <v>142</v>
      </c>
      <c r="D70" s="107"/>
      <c r="E70" s="62"/>
      <c r="F70" s="56"/>
      <c r="G70" s="56"/>
    </row>
    <row r="71" spans="1:7">
      <c r="A71" s="56">
        <v>9.07</v>
      </c>
      <c r="B71" s="71" t="s">
        <v>149</v>
      </c>
      <c r="C71" s="94" t="s">
        <v>145</v>
      </c>
      <c r="D71" s="97" t="str">
        <f>IF(C71="yes", IF(OR(C65="?", C66="?", C67="no", C67="?"), "eval.", IF(AND(C65="yes", C66="yes", C67="yes"), "reject", IF(OR(C65="no", C66="no"), "accept", " ")))," ")</f>
        <v>accept</v>
      </c>
      <c r="E71" s="62"/>
      <c r="F71" s="56"/>
      <c r="G71" s="56"/>
    </row>
    <row r="72" spans="1:7">
      <c r="A72" s="56">
        <v>9.08</v>
      </c>
      <c r="B72" s="71" t="s">
        <v>150</v>
      </c>
      <c r="C72" s="92" t="s">
        <v>142</v>
      </c>
      <c r="D72" s="89" t="str">
        <f>IF(C71="yes","STOP",IF(C72="yes",IF(C68="no","accept",IF(AND(C68="yes",OR(C69="yes",C70="yes")),"reject",IF(OR(C68="?",C69="?",C70="?",C69="no",C70="no"),"eval.",""))), ""))</f>
        <v>STOP</v>
      </c>
      <c r="E72" s="62"/>
      <c r="F72" s="56"/>
      <c r="G72" s="56"/>
    </row>
    <row r="73" spans="1:7" ht="15.95" thickBot="1">
      <c r="A73" s="56">
        <v>9.09</v>
      </c>
      <c r="B73" s="91" t="s">
        <v>151</v>
      </c>
      <c r="C73" s="93" t="s">
        <v>142</v>
      </c>
      <c r="D73" s="90" t="str">
        <f>IF(OR(C71="yes",C72="yes"),"STOP",IF(C73="yes",IF(AND(LUT!I26="accept",LUT!I27="accept"),"accept",IF(AND(LUT!I26="eval.",LUT!I27="eval."),"eval.",IF(OR(LUT!I26="reject",LUT!I27="reject"),"reject",""))),""))</f>
        <v>STOP</v>
      </c>
      <c r="E73" s="62"/>
      <c r="F73" s="56"/>
      <c r="G73" s="56"/>
    </row>
    <row r="74" spans="1:7" ht="15.95" thickBot="1">
      <c r="A74" s="56"/>
      <c r="B74" s="72" t="s">
        <v>152</v>
      </c>
      <c r="C74" s="104" t="str">
        <f>IF(OR(D71="accept", D72="accept", D73="accept"), "Accept", IF(OR(D71="eval.", D72="eval.", D73="eval."), "Evaluate Further", IF(OR(D71="reject", D72="reject",D73="reject"), "Reject", "")))</f>
        <v>Accept</v>
      </c>
      <c r="D74" s="105"/>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153</v>
      </c>
      <c r="H2" s="116" t="s">
        <v>154</v>
      </c>
      <c r="I2" s="117"/>
      <c r="J2" s="117"/>
      <c r="K2" s="117"/>
      <c r="L2" s="117"/>
      <c r="M2" s="117"/>
      <c r="N2" s="117"/>
      <c r="O2" s="117"/>
      <c r="P2" s="117"/>
      <c r="Q2" s="117"/>
      <c r="R2" s="118"/>
    </row>
    <row r="3" spans="2:18">
      <c r="B3" s="1" t="s">
        <v>132</v>
      </c>
      <c r="C3" s="2" t="s">
        <v>4</v>
      </c>
      <c r="D3" s="2" t="s">
        <v>155</v>
      </c>
      <c r="E3" s="3" t="s">
        <v>156</v>
      </c>
      <c r="H3" s="148" t="s">
        <v>157</v>
      </c>
      <c r="I3" s="149"/>
      <c r="J3" s="149"/>
      <c r="K3" s="149"/>
      <c r="L3" s="149"/>
      <c r="M3" s="149"/>
      <c r="N3" s="149"/>
      <c r="O3" s="149"/>
      <c r="P3" s="149"/>
      <c r="Q3" s="149"/>
      <c r="R3" s="150"/>
    </row>
    <row r="4" spans="2:18">
      <c r="B4" s="4" t="s">
        <v>158</v>
      </c>
      <c r="C4">
        <v>1.01</v>
      </c>
      <c r="D4">
        <v>0</v>
      </c>
      <c r="E4" s="5">
        <v>-3</v>
      </c>
      <c r="H4" s="138" t="s">
        <v>159</v>
      </c>
      <c r="I4" s="139"/>
      <c r="J4" s="139"/>
      <c r="K4" s="139"/>
      <c r="L4" s="139"/>
      <c r="M4" s="139"/>
      <c r="N4" s="139"/>
      <c r="O4" s="139"/>
      <c r="P4" s="139"/>
      <c r="Q4" s="139"/>
      <c r="R4" s="16" t="s">
        <v>160</v>
      </c>
    </row>
    <row r="5" spans="2:18">
      <c r="B5" s="4" t="s">
        <v>137</v>
      </c>
      <c r="C5">
        <v>1.02</v>
      </c>
      <c r="D5">
        <v>-1</v>
      </c>
      <c r="E5" s="5">
        <v>1</v>
      </c>
      <c r="H5" s="138" t="s">
        <v>161</v>
      </c>
      <c r="I5" s="10">
        <v>2.0099999999999998</v>
      </c>
      <c r="J5" s="10">
        <v>1</v>
      </c>
      <c r="K5" s="10">
        <v>1</v>
      </c>
      <c r="L5" s="10">
        <v>1</v>
      </c>
      <c r="M5" s="10">
        <v>2</v>
      </c>
      <c r="N5" s="10">
        <v>2</v>
      </c>
      <c r="O5" s="10">
        <v>2</v>
      </c>
      <c r="P5" s="10">
        <v>3</v>
      </c>
      <c r="Q5" s="10">
        <v>3</v>
      </c>
      <c r="R5" s="11">
        <v>3</v>
      </c>
    </row>
    <row r="6" spans="2:18">
      <c r="B6" s="4" t="s">
        <v>137</v>
      </c>
      <c r="C6">
        <v>1.03</v>
      </c>
      <c r="D6">
        <v>-1</v>
      </c>
      <c r="E6" s="5">
        <v>1</v>
      </c>
      <c r="H6" s="138"/>
      <c r="I6" s="10">
        <v>2.02</v>
      </c>
      <c r="J6" s="10">
        <v>1</v>
      </c>
      <c r="K6" s="10">
        <v>2</v>
      </c>
      <c r="L6" s="10">
        <v>3</v>
      </c>
      <c r="M6" s="10">
        <v>1</v>
      </c>
      <c r="N6" s="10">
        <v>2</v>
      </c>
      <c r="O6" s="10">
        <v>3</v>
      </c>
      <c r="P6" s="10">
        <v>1</v>
      </c>
      <c r="Q6" s="10">
        <v>2</v>
      </c>
      <c r="R6" s="11">
        <v>3</v>
      </c>
    </row>
    <row r="7" spans="2:18">
      <c r="B7" s="4"/>
      <c r="C7">
        <v>2.0099999999999998</v>
      </c>
      <c r="D7" s="126" t="s">
        <v>162</v>
      </c>
      <c r="E7" s="127"/>
      <c r="H7" s="121" t="s">
        <v>163</v>
      </c>
      <c r="I7" s="10">
        <v>3.01</v>
      </c>
      <c r="J7" s="10">
        <v>2</v>
      </c>
      <c r="K7" s="10">
        <v>1</v>
      </c>
      <c r="L7" s="10">
        <v>1</v>
      </c>
      <c r="M7" s="10">
        <v>2</v>
      </c>
      <c r="N7" s="10">
        <v>2</v>
      </c>
      <c r="O7" s="10">
        <v>1</v>
      </c>
      <c r="P7" s="10">
        <v>2</v>
      </c>
      <c r="Q7" s="10">
        <v>2</v>
      </c>
      <c r="R7" s="11">
        <v>2</v>
      </c>
    </row>
    <row r="8" spans="2:18">
      <c r="B8" s="4"/>
      <c r="C8">
        <v>2.02</v>
      </c>
      <c r="D8" s="128"/>
      <c r="E8" s="129"/>
      <c r="H8" s="121"/>
      <c r="I8" s="10">
        <v>3.02</v>
      </c>
      <c r="J8" s="10">
        <v>2</v>
      </c>
      <c r="K8" s="10">
        <v>1</v>
      </c>
      <c r="L8" s="10">
        <v>1</v>
      </c>
      <c r="M8" s="10">
        <v>2</v>
      </c>
      <c r="N8" s="10">
        <v>2</v>
      </c>
      <c r="O8" s="10">
        <v>1</v>
      </c>
      <c r="P8" s="10">
        <v>2</v>
      </c>
      <c r="Q8" s="10">
        <v>2</v>
      </c>
      <c r="R8" s="11">
        <v>2</v>
      </c>
    </row>
    <row r="9" spans="2:18">
      <c r="B9" s="4" t="s">
        <v>137</v>
      </c>
      <c r="C9">
        <v>2.0299999999999998</v>
      </c>
      <c r="D9">
        <v>0</v>
      </c>
      <c r="E9" s="5">
        <v>1</v>
      </c>
      <c r="H9" s="121"/>
      <c r="I9" s="10">
        <v>3.03</v>
      </c>
      <c r="J9" s="10">
        <v>4</v>
      </c>
      <c r="K9" s="10">
        <v>2</v>
      </c>
      <c r="L9" s="10">
        <v>1</v>
      </c>
      <c r="M9" s="10">
        <v>4</v>
      </c>
      <c r="N9" s="10">
        <v>3</v>
      </c>
      <c r="O9" s="10">
        <v>2</v>
      </c>
      <c r="P9" s="10">
        <v>4</v>
      </c>
      <c r="Q9" s="10">
        <v>4</v>
      </c>
      <c r="R9" s="11">
        <v>4</v>
      </c>
    </row>
    <row r="10" spans="2:18">
      <c r="B10" s="4" t="s">
        <v>137</v>
      </c>
      <c r="C10">
        <v>2.04</v>
      </c>
      <c r="D10">
        <v>0</v>
      </c>
      <c r="E10" s="5">
        <v>1</v>
      </c>
      <c r="H10" s="121"/>
      <c r="I10" s="10">
        <v>3.04</v>
      </c>
      <c r="J10" s="10">
        <v>4</v>
      </c>
      <c r="K10" s="10">
        <v>2</v>
      </c>
      <c r="L10" s="10">
        <v>1</v>
      </c>
      <c r="M10" s="10">
        <v>4</v>
      </c>
      <c r="N10" s="10">
        <v>3</v>
      </c>
      <c r="O10" s="10">
        <v>2</v>
      </c>
      <c r="P10" s="10">
        <v>4</v>
      </c>
      <c r="Q10" s="10">
        <v>4</v>
      </c>
      <c r="R10" s="11">
        <v>4</v>
      </c>
    </row>
    <row r="11" spans="2:18">
      <c r="B11" s="4"/>
      <c r="C11">
        <v>2.0499999999999998</v>
      </c>
      <c r="E11" s="5"/>
      <c r="H11" s="121"/>
      <c r="I11" s="10">
        <v>3.05</v>
      </c>
      <c r="J11" s="10">
        <v>2</v>
      </c>
      <c r="K11" s="10">
        <v>1</v>
      </c>
      <c r="L11" s="10">
        <v>1</v>
      </c>
      <c r="M11" s="10">
        <v>2</v>
      </c>
      <c r="N11" s="10">
        <v>2</v>
      </c>
      <c r="O11" s="10">
        <v>1</v>
      </c>
      <c r="P11" s="10">
        <v>2</v>
      </c>
      <c r="Q11" s="10">
        <v>2</v>
      </c>
      <c r="R11" s="11">
        <v>2</v>
      </c>
    </row>
    <row r="12" spans="2:18">
      <c r="B12" s="4" t="s">
        <v>137</v>
      </c>
      <c r="C12">
        <v>3.01</v>
      </c>
      <c r="D12" s="130" t="s">
        <v>164</v>
      </c>
      <c r="E12" s="131"/>
      <c r="H12" s="119" t="s">
        <v>165</v>
      </c>
      <c r="I12" s="120"/>
      <c r="J12" s="120"/>
      <c r="K12" s="120"/>
      <c r="L12" s="120"/>
      <c r="M12" s="120"/>
      <c r="N12" s="120"/>
      <c r="O12" s="120"/>
      <c r="P12" s="120"/>
      <c r="Q12" s="120"/>
      <c r="R12" s="123"/>
    </row>
    <row r="13" spans="2:18">
      <c r="B13" s="4" t="s">
        <v>166</v>
      </c>
      <c r="C13">
        <v>3.02</v>
      </c>
      <c r="D13" s="132"/>
      <c r="E13" s="133"/>
      <c r="H13" s="4" t="s">
        <v>167</v>
      </c>
      <c r="I13" s="10">
        <v>2.0499999999999998</v>
      </c>
      <c r="J13" s="10" t="s">
        <v>28</v>
      </c>
      <c r="K13" s="10" t="s">
        <v>168</v>
      </c>
      <c r="L13" s="10" t="s">
        <v>169</v>
      </c>
      <c r="M13" s="120"/>
      <c r="N13" s="120"/>
      <c r="O13" s="120"/>
      <c r="P13" s="120"/>
      <c r="Q13" s="120"/>
      <c r="R13" s="123"/>
    </row>
    <row r="14" spans="2:18">
      <c r="B14" s="4" t="s">
        <v>135</v>
      </c>
      <c r="C14">
        <v>3.03</v>
      </c>
      <c r="D14" s="132"/>
      <c r="E14" s="133"/>
      <c r="H14" s="121" t="s">
        <v>163</v>
      </c>
      <c r="I14" s="10">
        <v>3.01</v>
      </c>
      <c r="J14" s="10">
        <v>-1</v>
      </c>
      <c r="K14" s="10">
        <v>0</v>
      </c>
      <c r="L14" s="10">
        <v>-2</v>
      </c>
      <c r="M14" s="120"/>
      <c r="N14" s="120"/>
      <c r="O14" s="120"/>
      <c r="P14" s="120"/>
      <c r="Q14" s="120"/>
      <c r="R14" s="123"/>
    </row>
    <row r="15" spans="2:18" ht="15.95" thickBot="1">
      <c r="B15" s="4" t="s">
        <v>166</v>
      </c>
      <c r="C15">
        <v>3.04</v>
      </c>
      <c r="D15" s="132"/>
      <c r="E15" s="133"/>
      <c r="H15" s="122"/>
      <c r="I15" s="13" t="s">
        <v>170</v>
      </c>
      <c r="J15" s="13">
        <v>0</v>
      </c>
      <c r="K15" s="13">
        <v>0</v>
      </c>
      <c r="L15" s="13">
        <v>0</v>
      </c>
      <c r="M15" s="124"/>
      <c r="N15" s="124"/>
      <c r="O15" s="124"/>
      <c r="P15" s="124"/>
      <c r="Q15" s="124"/>
      <c r="R15" s="125"/>
    </row>
    <row r="16" spans="2:18">
      <c r="B16" s="4" t="s">
        <v>137</v>
      </c>
      <c r="C16">
        <v>3.05</v>
      </c>
      <c r="D16" s="134"/>
      <c r="E16" s="135"/>
    </row>
    <row r="17" spans="2:11">
      <c r="B17" s="4" t="s">
        <v>171</v>
      </c>
      <c r="C17">
        <v>4.01</v>
      </c>
      <c r="D17">
        <v>0</v>
      </c>
      <c r="E17" s="5">
        <v>1</v>
      </c>
    </row>
    <row r="18" spans="2:11" ht="15.95" thickBot="1">
      <c r="B18" s="4" t="s">
        <v>137</v>
      </c>
      <c r="C18">
        <v>4.0199999999999996</v>
      </c>
      <c r="D18">
        <v>0</v>
      </c>
      <c r="E18" s="5">
        <v>1</v>
      </c>
    </row>
    <row r="19" spans="2:11">
      <c r="B19" s="4" t="s">
        <v>137</v>
      </c>
      <c r="C19">
        <v>4.03</v>
      </c>
      <c r="D19">
        <v>0</v>
      </c>
      <c r="E19" s="5">
        <v>1</v>
      </c>
      <c r="H19" s="116" t="s">
        <v>172</v>
      </c>
      <c r="I19" s="117"/>
      <c r="J19" s="117"/>
      <c r="K19" s="118"/>
    </row>
    <row r="20" spans="2:11">
      <c r="B20" s="4" t="s">
        <v>135</v>
      </c>
      <c r="C20">
        <v>4.04</v>
      </c>
      <c r="D20">
        <v>-1</v>
      </c>
      <c r="E20" s="5">
        <v>1</v>
      </c>
      <c r="H20" s="4" t="s">
        <v>173</v>
      </c>
      <c r="I20" s="12">
        <v>1</v>
      </c>
      <c r="J20" s="12">
        <v>2</v>
      </c>
      <c r="K20" s="9">
        <v>4</v>
      </c>
    </row>
    <row r="21" spans="2:11" ht="15.95" thickBot="1">
      <c r="B21" s="4" t="s">
        <v>137</v>
      </c>
      <c r="C21">
        <v>4.05</v>
      </c>
      <c r="D21">
        <v>0</v>
      </c>
      <c r="E21" s="5">
        <v>1</v>
      </c>
      <c r="H21" s="6" t="s">
        <v>6</v>
      </c>
      <c r="I21" s="14">
        <v>1</v>
      </c>
      <c r="J21" s="14">
        <v>0</v>
      </c>
      <c r="K21" s="15">
        <v>-1</v>
      </c>
    </row>
    <row r="22" spans="2:11">
      <c r="B22" s="4" t="s">
        <v>137</v>
      </c>
      <c r="C22">
        <v>4.0599999999999996</v>
      </c>
      <c r="D22">
        <v>0</v>
      </c>
      <c r="E22" s="5">
        <v>1</v>
      </c>
    </row>
    <row r="23" spans="2:11">
      <c r="B23" s="4" t="s">
        <v>137</v>
      </c>
      <c r="C23">
        <v>4.07</v>
      </c>
      <c r="D23">
        <v>0</v>
      </c>
      <c r="E23" s="5">
        <v>1</v>
      </c>
    </row>
    <row r="24" spans="2:11" ht="15.95" thickBot="1">
      <c r="B24" s="4" t="s">
        <v>166</v>
      </c>
      <c r="C24">
        <v>4.08</v>
      </c>
      <c r="D24">
        <v>0</v>
      </c>
      <c r="E24" s="5">
        <v>1</v>
      </c>
    </row>
    <row r="25" spans="2:11">
      <c r="B25" s="4" t="s">
        <v>166</v>
      </c>
      <c r="C25">
        <v>4.09</v>
      </c>
      <c r="D25">
        <v>0</v>
      </c>
      <c r="E25" s="5">
        <v>1</v>
      </c>
      <c r="H25" s="140" t="s">
        <v>174</v>
      </c>
      <c r="I25" s="141"/>
      <c r="J25" s="141"/>
      <c r="K25" s="142"/>
    </row>
    <row r="26" spans="2:11">
      <c r="B26" s="4" t="s">
        <v>166</v>
      </c>
      <c r="C26">
        <v>4.0999999999999996</v>
      </c>
      <c r="D26">
        <v>0</v>
      </c>
      <c r="E26" s="5">
        <v>1</v>
      </c>
      <c r="H26" s="95" t="s">
        <v>175</v>
      </c>
      <c r="I26" s="151" t="str">
        <f>IF(OR('WRA Worksheet'!C65="?",'WRA Worksheet'!C66="?",'WRA Worksheet'!C67="?",'WRA Worksheet'!C67="no"),"eval.",IF(AND('WRA Worksheet'!C65="yes",'WRA Worksheet'!C66="yes",'WRA Worksheet'!C67="yes"),"reject",IF(OR('WRA Worksheet'!C65="no",'WRA Worksheet'!C66="no"),"accept","")))</f>
        <v>accept</v>
      </c>
      <c r="J26" s="151"/>
      <c r="K26" s="152"/>
    </row>
    <row r="27" spans="2:11" ht="15.95" thickBot="1">
      <c r="B27" s="4" t="s">
        <v>166</v>
      </c>
      <c r="C27">
        <v>4.1100000000000003</v>
      </c>
      <c r="D27">
        <v>0</v>
      </c>
      <c r="E27" s="5">
        <v>1</v>
      </c>
      <c r="H27" s="96" t="s">
        <v>176</v>
      </c>
      <c r="I27" s="153" t="str">
        <f>IF('WRA Worksheet'!C68="no","accept",IF(AND('WRA Worksheet'!C68="yes",OR('WRA Worksheet'!C69="yes",'WRA Worksheet'!C70="yes")),"reject",IF(OR('WRA Worksheet'!C68="?",'WRA Worksheet'!C69="?",'WRA Worksheet'!C70="?",'WRA Worksheet'!C69="no",'WRA Worksheet'!C70="no"),"eval.","")))</f>
        <v>accept</v>
      </c>
      <c r="J27" s="153"/>
      <c r="K27" s="154"/>
    </row>
    <row r="28" spans="2:11">
      <c r="B28" s="4" t="s">
        <v>137</v>
      </c>
      <c r="C28">
        <v>4.12</v>
      </c>
      <c r="D28">
        <v>0</v>
      </c>
      <c r="E28" s="5">
        <v>1</v>
      </c>
    </row>
    <row r="29" spans="2:11">
      <c r="B29" s="4" t="s">
        <v>177</v>
      </c>
      <c r="C29">
        <v>5.01</v>
      </c>
      <c r="D29">
        <v>0</v>
      </c>
      <c r="E29" s="5">
        <v>5</v>
      </c>
    </row>
    <row r="30" spans="2:11">
      <c r="B30" s="4" t="s">
        <v>137</v>
      </c>
      <c r="C30">
        <v>5.0199999999999996</v>
      </c>
      <c r="D30">
        <v>0</v>
      </c>
      <c r="E30" s="5">
        <v>1</v>
      </c>
    </row>
    <row r="31" spans="2:11">
      <c r="B31" s="4" t="s">
        <v>166</v>
      </c>
      <c r="C31">
        <v>5.03</v>
      </c>
      <c r="D31">
        <v>0</v>
      </c>
      <c r="E31" s="5">
        <v>1</v>
      </c>
    </row>
    <row r="32" spans="2:11">
      <c r="B32" s="4" t="s">
        <v>137</v>
      </c>
      <c r="C32">
        <v>5.04</v>
      </c>
      <c r="D32">
        <v>0</v>
      </c>
      <c r="E32" s="5">
        <v>1</v>
      </c>
    </row>
    <row r="33" spans="2:5">
      <c r="B33" s="4" t="s">
        <v>137</v>
      </c>
      <c r="C33">
        <v>6.01</v>
      </c>
      <c r="D33">
        <v>0</v>
      </c>
      <c r="E33" s="5">
        <v>1</v>
      </c>
    </row>
    <row r="34" spans="2:5">
      <c r="B34" s="4" t="s">
        <v>137</v>
      </c>
      <c r="C34">
        <v>6.02</v>
      </c>
      <c r="D34">
        <v>-1</v>
      </c>
      <c r="E34" s="5">
        <v>1</v>
      </c>
    </row>
    <row r="35" spans="2:5">
      <c r="B35" s="4" t="s">
        <v>135</v>
      </c>
      <c r="C35">
        <v>6.03</v>
      </c>
      <c r="D35">
        <v>-1</v>
      </c>
      <c r="E35" s="5">
        <v>1</v>
      </c>
    </row>
    <row r="36" spans="2:5">
      <c r="B36" s="4" t="s">
        <v>137</v>
      </c>
      <c r="C36">
        <v>6.04</v>
      </c>
      <c r="D36">
        <v>-1</v>
      </c>
      <c r="E36" s="5">
        <v>1</v>
      </c>
    </row>
    <row r="37" spans="2:5">
      <c r="B37" s="4" t="s">
        <v>137</v>
      </c>
      <c r="C37">
        <v>6.05</v>
      </c>
      <c r="D37">
        <v>0</v>
      </c>
      <c r="E37" s="5">
        <v>-1</v>
      </c>
    </row>
    <row r="38" spans="2:5">
      <c r="B38" s="4" t="s">
        <v>135</v>
      </c>
      <c r="C38">
        <v>6.06</v>
      </c>
      <c r="D38">
        <v>-1</v>
      </c>
      <c r="E38" s="5">
        <v>1</v>
      </c>
    </row>
    <row r="39" spans="2:5">
      <c r="B39" s="4" t="s">
        <v>137</v>
      </c>
      <c r="C39">
        <v>6.07</v>
      </c>
      <c r="D39" s="136" t="s">
        <v>178</v>
      </c>
      <c r="E39" s="137"/>
    </row>
    <row r="40" spans="2:5">
      <c r="B40" s="4" t="s">
        <v>135</v>
      </c>
      <c r="C40">
        <v>7.01</v>
      </c>
      <c r="D40">
        <v>-1</v>
      </c>
      <c r="E40" s="5">
        <v>1</v>
      </c>
    </row>
    <row r="41" spans="2:5">
      <c r="B41" s="4" t="s">
        <v>137</v>
      </c>
      <c r="C41">
        <v>7.02</v>
      </c>
      <c r="D41">
        <v>-1</v>
      </c>
      <c r="E41" s="5">
        <v>1</v>
      </c>
    </row>
    <row r="42" spans="2:5">
      <c r="B42" s="4" t="s">
        <v>135</v>
      </c>
      <c r="C42">
        <v>7.03</v>
      </c>
      <c r="D42">
        <v>-1</v>
      </c>
      <c r="E42" s="5">
        <v>1</v>
      </c>
    </row>
    <row r="43" spans="2:5">
      <c r="B43" s="4" t="s">
        <v>137</v>
      </c>
      <c r="C43">
        <v>7.04</v>
      </c>
      <c r="D43">
        <v>-1</v>
      </c>
      <c r="E43" s="5">
        <v>1</v>
      </c>
    </row>
    <row r="44" spans="2:5">
      <c r="B44" s="4" t="s">
        <v>166</v>
      </c>
      <c r="C44">
        <v>7.05</v>
      </c>
      <c r="D44">
        <v>-1</v>
      </c>
      <c r="E44" s="5">
        <v>1</v>
      </c>
    </row>
    <row r="45" spans="2:5">
      <c r="B45" s="4" t="s">
        <v>166</v>
      </c>
      <c r="C45">
        <v>7.06</v>
      </c>
      <c r="D45">
        <v>-1</v>
      </c>
      <c r="E45" s="5">
        <v>1</v>
      </c>
    </row>
    <row r="46" spans="2:5">
      <c r="B46" s="4" t="s">
        <v>137</v>
      </c>
      <c r="C46">
        <v>7.07</v>
      </c>
      <c r="D46">
        <v>-1</v>
      </c>
      <c r="E46" s="5">
        <v>1</v>
      </c>
    </row>
    <row r="47" spans="2:5">
      <c r="B47" s="4" t="s">
        <v>137</v>
      </c>
      <c r="C47">
        <v>7.08</v>
      </c>
      <c r="D47">
        <v>-1</v>
      </c>
      <c r="E47" s="5">
        <v>1</v>
      </c>
    </row>
    <row r="48" spans="2:5">
      <c r="B48" s="4" t="s">
        <v>137</v>
      </c>
      <c r="C48">
        <v>8.01</v>
      </c>
      <c r="D48">
        <v>-1</v>
      </c>
      <c r="E48" s="5">
        <v>1</v>
      </c>
    </row>
    <row r="49" spans="2:5">
      <c r="B49" s="4" t="s">
        <v>137</v>
      </c>
      <c r="C49">
        <v>8.02</v>
      </c>
      <c r="D49">
        <v>-1</v>
      </c>
      <c r="E49" s="5">
        <v>1</v>
      </c>
    </row>
    <row r="50" spans="2:5">
      <c r="B50" s="4" t="s">
        <v>135</v>
      </c>
      <c r="C50">
        <v>8.0299999999999994</v>
      </c>
      <c r="D50">
        <v>1</v>
      </c>
      <c r="E50" s="5">
        <v>-1</v>
      </c>
    </row>
    <row r="51" spans="2:5">
      <c r="B51" s="4" t="s">
        <v>135</v>
      </c>
      <c r="C51">
        <v>8.0399999999999991</v>
      </c>
      <c r="D51">
        <v>-1</v>
      </c>
      <c r="E51" s="5">
        <v>1</v>
      </c>
    </row>
    <row r="52" spans="2:5">
      <c r="B52" s="4" t="s">
        <v>137</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6" t="str">
        <f>'WRA Worksheet'!F1</f>
        <v>Assessment date: September 25, 2024  Prepared by Seokmin Kim</v>
      </c>
      <c r="B1" s="147"/>
      <c r="C1" s="147"/>
      <c r="D1" s="98" t="s">
        <v>179</v>
      </c>
    </row>
    <row r="2" spans="1:4" ht="18.95">
      <c r="A2" s="143" t="s">
        <v>180</v>
      </c>
      <c r="B2" s="144"/>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181</v>
      </c>
      <c r="C6" s="76">
        <f>'WRA Worksheet'!C6</f>
        <v>3</v>
      </c>
      <c r="D6" s="83"/>
    </row>
    <row r="7" spans="1:4" ht="15.95">
      <c r="A7" s="74">
        <v>2.02</v>
      </c>
      <c r="B7" s="75" t="s">
        <v>182</v>
      </c>
      <c r="C7" s="76">
        <f>'WRA Worksheet'!C7</f>
        <v>3</v>
      </c>
      <c r="D7" s="83"/>
    </row>
    <row r="8" spans="1:4" ht="15.95">
      <c r="A8" s="74">
        <v>2.0299999999999998</v>
      </c>
      <c r="B8" s="75" t="s">
        <v>19</v>
      </c>
      <c r="C8" s="76" t="str">
        <f>'WRA Worksheet'!C8</f>
        <v>y</v>
      </c>
      <c r="D8" s="82">
        <f>'WRA Worksheet'!D8</f>
        <v>1</v>
      </c>
    </row>
    <row r="9" spans="1:4" ht="51.95">
      <c r="A9" s="74">
        <v>2.04</v>
      </c>
      <c r="B9" s="78" t="s">
        <v>21</v>
      </c>
      <c r="C9" s="76" t="str">
        <f>'WRA Worksheet'!C9</f>
        <v>y</v>
      </c>
      <c r="D9" s="82">
        <f>'WRA Worksheet'!D9</f>
        <v>1</v>
      </c>
    </row>
    <row r="10" spans="1:4" ht="32.1">
      <c r="A10" s="74">
        <v>2.0499999999999998</v>
      </c>
      <c r="B10" s="75" t="s">
        <v>22</v>
      </c>
      <c r="C10" s="79" t="str">
        <f>'WRA Worksheet'!C10</f>
        <v>y</v>
      </c>
      <c r="D10" s="83"/>
    </row>
    <row r="11" spans="1:4" ht="15.95">
      <c r="A11" s="74">
        <v>3.01</v>
      </c>
      <c r="B11" s="75" t="s">
        <v>25</v>
      </c>
      <c r="C11" s="76" t="str">
        <f>'WRA Worksheet'!C11</f>
        <v>y</v>
      </c>
      <c r="D11" s="82">
        <f>'WRA Worksheet'!D11</f>
        <v>2</v>
      </c>
    </row>
    <row r="12" spans="1:4" ht="15.95">
      <c r="A12" s="74">
        <v>3.02</v>
      </c>
      <c r="B12" s="75" t="s">
        <v>27</v>
      </c>
      <c r="C12" s="76" t="str">
        <f>'WRA Worksheet'!C12</f>
        <v>?</v>
      </c>
      <c r="D12" s="82" t="str">
        <f>'WRA Worksheet'!D12</f>
        <v/>
      </c>
    </row>
    <row r="13" spans="1:4" ht="15.95">
      <c r="A13" s="74">
        <v>3.03</v>
      </c>
      <c r="B13" s="75" t="s">
        <v>31</v>
      </c>
      <c r="C13" s="76" t="str">
        <f>'WRA Worksheet'!C13</f>
        <v>n</v>
      </c>
      <c r="D13" s="82">
        <f>'WRA Worksheet'!D13</f>
        <v>0</v>
      </c>
    </row>
    <row r="14" spans="1:4" ht="15.95">
      <c r="A14" s="74">
        <v>3.04</v>
      </c>
      <c r="B14" s="75" t="s">
        <v>33</v>
      </c>
      <c r="C14" s="76" t="str">
        <f>'WRA Worksheet'!C14</f>
        <v>n</v>
      </c>
      <c r="D14" s="82">
        <f>'WRA Worksheet'!D14</f>
        <v>0</v>
      </c>
    </row>
    <row r="15" spans="1:4" ht="15.95">
      <c r="A15" s="74">
        <v>3.05</v>
      </c>
      <c r="B15" s="75" t="s">
        <v>35</v>
      </c>
      <c r="C15" s="76" t="str">
        <f>'WRA Worksheet'!C15</f>
        <v>y</v>
      </c>
      <c r="D15" s="82">
        <f>'WRA Worksheet'!D15</f>
        <v>2</v>
      </c>
    </row>
    <row r="16" spans="1:4" ht="15.95">
      <c r="A16" s="74">
        <v>4.01</v>
      </c>
      <c r="B16" s="75" t="s">
        <v>38</v>
      </c>
      <c r="C16" s="76" t="str">
        <f>'WRA Worksheet'!C16</f>
        <v>n</v>
      </c>
      <c r="D16" s="82">
        <f>'WRA Worksheet'!D16</f>
        <v>0</v>
      </c>
    </row>
    <row r="17" spans="1:4" ht="15.95">
      <c r="A17" s="74">
        <v>4.0199999999999996</v>
      </c>
      <c r="B17" s="75" t="s">
        <v>40</v>
      </c>
      <c r="C17" s="76" t="str">
        <f>'WRA Worksheet'!C17</f>
        <v>?</v>
      </c>
      <c r="D17" s="82" t="str">
        <f>'WRA Worksheet'!D17</f>
        <v xml:space="preserve"> </v>
      </c>
    </row>
    <row r="18" spans="1:4" ht="15.95">
      <c r="A18" s="74">
        <v>4.03</v>
      </c>
      <c r="B18" s="75" t="s">
        <v>43</v>
      </c>
      <c r="C18" s="76" t="str">
        <f>'WRA Worksheet'!C18</f>
        <v>n</v>
      </c>
      <c r="D18" s="82">
        <f>'WRA Worksheet'!D18</f>
        <v>0</v>
      </c>
    </row>
    <row r="19" spans="1:4" ht="15.95">
      <c r="A19" s="74">
        <v>4.04</v>
      </c>
      <c r="B19" s="75" t="s">
        <v>45</v>
      </c>
      <c r="C19" s="76" t="str">
        <f>'WRA Worksheet'!C19</f>
        <v>n</v>
      </c>
      <c r="D19" s="82">
        <f>'WRA Worksheet'!D19</f>
        <v>-1</v>
      </c>
    </row>
    <row r="20" spans="1:4" ht="15.95">
      <c r="A20" s="74">
        <v>4.05</v>
      </c>
      <c r="B20" s="75" t="s">
        <v>48</v>
      </c>
      <c r="C20" s="76" t="str">
        <f>'WRA Worksheet'!C20</f>
        <v>?</v>
      </c>
      <c r="D20" s="82" t="str">
        <f>'WRA Worksheet'!D20</f>
        <v xml:space="preserve"> </v>
      </c>
    </row>
    <row r="21" spans="1:4" ht="15.95">
      <c r="A21" s="74">
        <v>4.0599999999999996</v>
      </c>
      <c r="B21" s="75" t="s">
        <v>51</v>
      </c>
      <c r="C21" s="76" t="str">
        <f>'WRA Worksheet'!C21</f>
        <v>y</v>
      </c>
      <c r="D21" s="82">
        <f>'WRA Worksheet'!D21</f>
        <v>1</v>
      </c>
    </row>
    <row r="22" spans="1:4" ht="15.95">
      <c r="A22" s="74">
        <v>4.07</v>
      </c>
      <c r="B22" s="75" t="s">
        <v>54</v>
      </c>
      <c r="C22" s="76" t="str">
        <f>'WRA Worksheet'!C22</f>
        <v>y</v>
      </c>
      <c r="D22" s="82">
        <f>'WRA Worksheet'!D22</f>
        <v>1</v>
      </c>
    </row>
    <row r="23" spans="1:4" ht="15.95">
      <c r="A23" s="74">
        <v>4.08</v>
      </c>
      <c r="B23" s="75" t="s">
        <v>57</v>
      </c>
      <c r="C23" s="76" t="str">
        <f>'WRA Worksheet'!C23</f>
        <v>?</v>
      </c>
      <c r="D23" s="82" t="str">
        <f>'WRA Worksheet'!D23</f>
        <v xml:space="preserve"> </v>
      </c>
    </row>
    <row r="24" spans="1:4" ht="15.95">
      <c r="A24" s="74">
        <v>4.09</v>
      </c>
      <c r="B24" s="75" t="s">
        <v>60</v>
      </c>
      <c r="C24" s="76" t="str">
        <f>'WRA Worksheet'!C24</f>
        <v>n</v>
      </c>
      <c r="D24" s="82">
        <f>'WRA Worksheet'!D24</f>
        <v>0</v>
      </c>
    </row>
    <row r="25" spans="1:4" ht="32.1">
      <c r="A25" s="74">
        <v>4.0999999999999996</v>
      </c>
      <c r="B25" s="80" t="s">
        <v>63</v>
      </c>
      <c r="C25" s="76" t="str">
        <f>'WRA Worksheet'!C25</f>
        <v>y</v>
      </c>
      <c r="D25" s="82">
        <f>'WRA Worksheet'!D25</f>
        <v>1</v>
      </c>
    </row>
    <row r="26" spans="1:4" ht="15.95">
      <c r="A26" s="74">
        <v>4.1100000000000003</v>
      </c>
      <c r="B26" s="75" t="s">
        <v>66</v>
      </c>
      <c r="C26" s="76" t="str">
        <f>'WRA Worksheet'!C26</f>
        <v>n</v>
      </c>
      <c r="D26" s="82">
        <f>'WRA Worksheet'!D26</f>
        <v>0</v>
      </c>
    </row>
    <row r="27" spans="1:4" ht="15.95">
      <c r="A27" s="74">
        <v>4.12</v>
      </c>
      <c r="B27" s="75" t="s">
        <v>68</v>
      </c>
      <c r="C27" s="76" t="str">
        <f>'WRA Worksheet'!C27</f>
        <v>n</v>
      </c>
      <c r="D27" s="82">
        <f>'WRA Worksheet'!D27</f>
        <v>0</v>
      </c>
    </row>
    <row r="28" spans="1:4" ht="15.95">
      <c r="A28" s="74">
        <v>5.01</v>
      </c>
      <c r="B28" s="75" t="s">
        <v>70</v>
      </c>
      <c r="C28" s="76" t="str">
        <f>'WRA Worksheet'!C28</f>
        <v>n</v>
      </c>
      <c r="D28" s="82">
        <f>'WRA Worksheet'!D28</f>
        <v>0</v>
      </c>
    </row>
    <row r="29" spans="1:4" ht="15.95">
      <c r="A29" s="74">
        <v>5.0199999999999996</v>
      </c>
      <c r="B29" s="75" t="s">
        <v>72</v>
      </c>
      <c r="C29" s="76" t="str">
        <f>'WRA Worksheet'!C29</f>
        <v>n</v>
      </c>
      <c r="D29" s="82">
        <f>'WRA Worksheet'!D29</f>
        <v>0</v>
      </c>
    </row>
    <row r="30" spans="1:4" ht="15.95">
      <c r="A30" s="74">
        <v>5.03</v>
      </c>
      <c r="B30" s="75" t="s">
        <v>74</v>
      </c>
      <c r="C30" s="76" t="str">
        <f>'WRA Worksheet'!C30</f>
        <v>n</v>
      </c>
      <c r="D30" s="82">
        <f>'WRA Worksheet'!D30</f>
        <v>0</v>
      </c>
    </row>
    <row r="31" spans="1:4" ht="15.95">
      <c r="A31" s="74">
        <v>5.04</v>
      </c>
      <c r="B31" s="75" t="s">
        <v>76</v>
      </c>
      <c r="C31" s="76" t="str">
        <f>'WRA Worksheet'!C31</f>
        <v>n</v>
      </c>
      <c r="D31" s="82">
        <f>'WRA Worksheet'!D31</f>
        <v>0</v>
      </c>
    </row>
    <row r="32" spans="1:4" ht="15.95">
      <c r="A32" s="74">
        <v>6.01</v>
      </c>
      <c r="B32" s="75" t="s">
        <v>78</v>
      </c>
      <c r="C32" s="76" t="str">
        <f>'WRA Worksheet'!C32</f>
        <v>n</v>
      </c>
      <c r="D32" s="82">
        <f>'WRA Worksheet'!D32</f>
        <v>0</v>
      </c>
    </row>
    <row r="33" spans="1:4" ht="15.95">
      <c r="A33" s="74">
        <v>6.02</v>
      </c>
      <c r="B33" s="75" t="s">
        <v>80</v>
      </c>
      <c r="C33" s="76" t="str">
        <f>'WRA Worksheet'!C33</f>
        <v>y</v>
      </c>
      <c r="D33" s="82">
        <f>'WRA Worksheet'!D33</f>
        <v>1</v>
      </c>
    </row>
    <row r="34" spans="1:4" ht="15.95">
      <c r="A34" s="74">
        <v>6.03</v>
      </c>
      <c r="B34" s="75" t="s">
        <v>83</v>
      </c>
      <c r="C34" s="76" t="str">
        <f>'WRA Worksheet'!C34</f>
        <v>?</v>
      </c>
      <c r="D34" s="82" t="str">
        <f>'WRA Worksheet'!D34</f>
        <v xml:space="preserve"> </v>
      </c>
    </row>
    <row r="35" spans="1:4" ht="15.95">
      <c r="A35" s="74">
        <v>6.04</v>
      </c>
      <c r="B35" s="75" t="s">
        <v>86</v>
      </c>
      <c r="C35" s="76" t="str">
        <f>'WRA Worksheet'!C35</f>
        <v>?</v>
      </c>
      <c r="D35" s="82" t="str">
        <f>'WRA Worksheet'!D35</f>
        <v xml:space="preserve"> </v>
      </c>
    </row>
    <row r="36" spans="1:4" ht="15.95">
      <c r="A36" s="74">
        <v>6.05</v>
      </c>
      <c r="B36" s="75" t="s">
        <v>89</v>
      </c>
      <c r="C36" s="76" t="str">
        <f>'WRA Worksheet'!C36</f>
        <v>n</v>
      </c>
      <c r="D36" s="82">
        <f>'WRA Worksheet'!D36</f>
        <v>0</v>
      </c>
    </row>
    <row r="37" spans="1:4" ht="15.95">
      <c r="A37" s="74">
        <v>6.06</v>
      </c>
      <c r="B37" s="75" t="s">
        <v>92</v>
      </c>
      <c r="C37" s="76" t="str">
        <f>'WRA Worksheet'!C37</f>
        <v>?</v>
      </c>
      <c r="D37" s="82" t="str">
        <f>'WRA Worksheet'!D37</f>
        <v xml:space="preserve"> </v>
      </c>
    </row>
    <row r="38" spans="1:4" ht="15.95">
      <c r="A38" s="74">
        <v>6.07</v>
      </c>
      <c r="B38" s="75" t="s">
        <v>95</v>
      </c>
      <c r="C38" s="81" t="str">
        <f>'WRA Worksheet'!C38</f>
        <v>4 or more</v>
      </c>
      <c r="D38" s="82">
        <f>'WRA Worksheet'!D38</f>
        <v>-1</v>
      </c>
    </row>
    <row r="39" spans="1:4" ht="32.1">
      <c r="A39" s="74">
        <v>7.01</v>
      </c>
      <c r="B39" s="75" t="s">
        <v>99</v>
      </c>
      <c r="C39" s="76" t="str">
        <f>'WRA Worksheet'!C39</f>
        <v>n</v>
      </c>
      <c r="D39" s="82">
        <f>'WRA Worksheet'!D39</f>
        <v>-1</v>
      </c>
    </row>
    <row r="40" spans="1:4" ht="15.95">
      <c r="A40" s="74">
        <v>7.02</v>
      </c>
      <c r="B40" s="75" t="s">
        <v>101</v>
      </c>
      <c r="C40" s="76" t="str">
        <f>'WRA Worksheet'!C40</f>
        <v>y</v>
      </c>
      <c r="D40" s="82">
        <f>'WRA Worksheet'!D40</f>
        <v>1</v>
      </c>
    </row>
    <row r="41" spans="1:4" ht="15.95">
      <c r="A41" s="74">
        <v>7.03</v>
      </c>
      <c r="B41" s="75" t="s">
        <v>102</v>
      </c>
      <c r="C41" s="76" t="str">
        <f>'WRA Worksheet'!C41</f>
        <v>?</v>
      </c>
      <c r="D41" s="82" t="str">
        <f>'WRA Worksheet'!D41</f>
        <v xml:space="preserve"> </v>
      </c>
    </row>
    <row r="42" spans="1:4" ht="15.95">
      <c r="A42" s="74">
        <v>7.04</v>
      </c>
      <c r="B42" s="75" t="s">
        <v>104</v>
      </c>
      <c r="C42" s="76" t="str">
        <f>'WRA Worksheet'!C42</f>
        <v>?</v>
      </c>
      <c r="D42" s="82" t="str">
        <f>'WRA Worksheet'!D42</f>
        <v xml:space="preserve"> </v>
      </c>
    </row>
    <row r="43" spans="1:4" ht="15.95">
      <c r="A43" s="74">
        <v>7.05</v>
      </c>
      <c r="B43" s="75" t="s">
        <v>107</v>
      </c>
      <c r="C43" s="76" t="str">
        <f>'WRA Worksheet'!C43</f>
        <v>?</v>
      </c>
      <c r="D43" s="82" t="str">
        <f>'WRA Worksheet'!D43</f>
        <v xml:space="preserve"> </v>
      </c>
    </row>
    <row r="44" spans="1:4" ht="15.95">
      <c r="A44" s="74">
        <v>7.06</v>
      </c>
      <c r="B44" s="75" t="s">
        <v>110</v>
      </c>
      <c r="C44" s="76" t="str">
        <f>'WRA Worksheet'!C44</f>
        <v>n</v>
      </c>
      <c r="D44" s="82">
        <f>'WRA Worksheet'!D44</f>
        <v>-1</v>
      </c>
    </row>
    <row r="45" spans="1:4" ht="15.95">
      <c r="A45" s="74">
        <v>7.07</v>
      </c>
      <c r="B45" s="75" t="s">
        <v>112</v>
      </c>
      <c r="C45" s="76" t="str">
        <f>'WRA Worksheet'!C45</f>
        <v>n</v>
      </c>
      <c r="D45" s="82">
        <f>'WRA Worksheet'!D45</f>
        <v>-1</v>
      </c>
    </row>
    <row r="46" spans="1:4" ht="15.95">
      <c r="A46" s="74">
        <v>7.08</v>
      </c>
      <c r="B46" s="75" t="s">
        <v>114</v>
      </c>
      <c r="C46" s="76" t="str">
        <f>'WRA Worksheet'!C46</f>
        <v>n</v>
      </c>
      <c r="D46" s="82">
        <f>'WRA Worksheet'!D46</f>
        <v>-1</v>
      </c>
    </row>
    <row r="47" spans="1:4" ht="15.95">
      <c r="A47" s="74">
        <v>8.01</v>
      </c>
      <c r="B47" s="75" t="s">
        <v>116</v>
      </c>
      <c r="C47" s="76" t="str">
        <f>'WRA Worksheet'!C47</f>
        <v>y</v>
      </c>
      <c r="D47" s="82">
        <f>'WRA Worksheet'!D47</f>
        <v>1</v>
      </c>
    </row>
    <row r="48" spans="1:4" ht="15.95">
      <c r="A48" s="74">
        <v>8.02</v>
      </c>
      <c r="B48" s="75" t="s">
        <v>119</v>
      </c>
      <c r="C48" s="76" t="str">
        <f>'WRA Worksheet'!C48</f>
        <v>y</v>
      </c>
      <c r="D48" s="82">
        <f>'WRA Worksheet'!D48</f>
        <v>1</v>
      </c>
    </row>
    <row r="49" spans="1:4" ht="15.95">
      <c r="A49" s="74">
        <v>8.0299999999999994</v>
      </c>
      <c r="B49" s="75" t="s">
        <v>122</v>
      </c>
      <c r="C49" s="76" t="str">
        <f>'WRA Worksheet'!C49</f>
        <v>y</v>
      </c>
      <c r="D49" s="82">
        <f>'WRA Worksheet'!D49</f>
        <v>-1</v>
      </c>
    </row>
    <row r="50" spans="1:4" ht="15.95">
      <c r="A50" s="74">
        <v>8.0399999999999991</v>
      </c>
      <c r="B50" s="75" t="s">
        <v>125</v>
      </c>
      <c r="C50" s="76" t="str">
        <f>'WRA Worksheet'!C50</f>
        <v>y</v>
      </c>
      <c r="D50" s="82">
        <f>'WRA Worksheet'!D50</f>
        <v>1</v>
      </c>
    </row>
    <row r="51" spans="1:4" ht="15.95">
      <c r="A51" s="74">
        <v>8.0500000000000007</v>
      </c>
      <c r="B51" s="67" t="s">
        <v>128</v>
      </c>
      <c r="C51" s="76" t="str">
        <f>'WRA Worksheet'!C51</f>
        <v>y</v>
      </c>
      <c r="D51" s="82">
        <f>'WRA Worksheet'!D51</f>
        <v>-1</v>
      </c>
    </row>
    <row r="52" spans="1:4" ht="15.95">
      <c r="A52" s="31"/>
      <c r="B52" s="32" t="s">
        <v>130</v>
      </c>
      <c r="C52" s="145">
        <f>'WRA Worksheet'!D53</f>
        <v>6</v>
      </c>
      <c r="D52" s="145"/>
    </row>
    <row r="53" spans="1:4" ht="15.95">
      <c r="A53" s="33"/>
      <c r="B53" s="34" t="s">
        <v>183</v>
      </c>
      <c r="C53" s="145" t="str" cm="1">
        <f t="array" ref="C53">IF(OR('WRA Worksheet'!C71:D71="yes", 'WRA Worksheet'!C72:D72="yes", 'WRA Worksheet'!C73:D73="yes"),"yes","no")</f>
        <v>yes</v>
      </c>
      <c r="D53" s="145"/>
    </row>
    <row r="54" spans="1:4" ht="15.95">
      <c r="A54" s="33"/>
      <c r="B54" s="34" t="s">
        <v>184</v>
      </c>
      <c r="C54" s="145" t="str">
        <f>IF(C53="yes", 'WRA Worksheet'!C74, 'WRA Worksheet'!D54)</f>
        <v>Accept</v>
      </c>
      <c r="D54" s="145"/>
    </row>
    <row r="55" spans="1:4" ht="15.95" thickBot="1">
      <c r="A55" s="35"/>
      <c r="B55" s="36"/>
      <c r="C55" s="36"/>
      <c r="D55" s="37"/>
    </row>
    <row r="56" spans="1:4" ht="30.95" thickTop="1">
      <c r="A56" s="38" t="s">
        <v>185</v>
      </c>
      <c r="B56" s="39" t="s">
        <v>186</v>
      </c>
      <c r="C56" s="40" t="s">
        <v>134</v>
      </c>
      <c r="D56" s="37"/>
    </row>
    <row r="57" spans="1:4">
      <c r="A57" s="41" t="s">
        <v>135</v>
      </c>
      <c r="B57" s="42">
        <f>'WRA Worksheet'!C57</f>
        <v>10</v>
      </c>
      <c r="C57" s="43" t="str">
        <f>IF(B57&gt;=2,"yes","no")</f>
        <v>yes</v>
      </c>
      <c r="D57" s="37"/>
    </row>
    <row r="58" spans="1:4">
      <c r="A58" s="41" t="s">
        <v>136</v>
      </c>
      <c r="B58" s="42">
        <f>'WRA Worksheet'!C58</f>
        <v>9</v>
      </c>
      <c r="C58" s="43" t="str">
        <f>IF(B58&gt;=2,"yes","no")</f>
        <v>yes</v>
      </c>
      <c r="D58" s="37"/>
    </row>
    <row r="59" spans="1:4">
      <c r="A59" s="41" t="s">
        <v>137</v>
      </c>
      <c r="B59" s="42">
        <f>'WRA Worksheet'!C59</f>
        <v>17</v>
      </c>
      <c r="C59" s="43" t="str">
        <f>IF(B59&gt;=6,"yes","no")</f>
        <v>yes</v>
      </c>
      <c r="D59" s="37"/>
    </row>
    <row r="60" spans="1:4" ht="15.95" thickBot="1">
      <c r="A60" s="44" t="s">
        <v>138</v>
      </c>
      <c r="B60" s="45">
        <f>'WRA Worksheet'!C60</f>
        <v>36</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 plant is highly doemsticated</v>
      </c>
      <c r="C2" s="51">
        <v>0</v>
      </c>
    </row>
    <row r="3" spans="1:3">
      <c r="A3" s="30">
        <v>1.02</v>
      </c>
      <c r="B3" s="50">
        <v>0</v>
      </c>
      <c r="C3" s="50">
        <v>0</v>
      </c>
    </row>
    <row r="4" spans="1:3">
      <c r="A4" s="30">
        <v>1.03</v>
      </c>
      <c r="B4" s="50">
        <v>0</v>
      </c>
      <c r="C4" s="50">
        <v>0</v>
      </c>
    </row>
    <row r="5" spans="1:3" ht="32.1">
      <c r="A5" s="30">
        <v>2.0099999999999998</v>
      </c>
      <c r="B5" s="52" t="str">
        <v>Highly suited for most parts of Florida with the exception of SE regions.</v>
      </c>
      <c r="C5" s="53" t="str">
        <v>See attached climate suitability map</v>
      </c>
    </row>
    <row r="6" spans="1:3">
      <c r="A6" s="30">
        <v>2.02</v>
      </c>
      <c r="B6" s="53" t="str">
        <v>See attached climate suitability map</v>
      </c>
      <c r="C6" s="54">
        <v>0</v>
      </c>
    </row>
    <row r="7" spans="1:3">
      <c r="A7" s="30">
        <v>2.0299999999999998</v>
      </c>
      <c r="B7" s="54" t="str">
        <v>See attached climate suitability map</v>
      </c>
      <c r="C7" s="53">
        <v>0</v>
      </c>
    </row>
    <row r="8" spans="1:3" ht="15.95">
      <c r="A8" s="30">
        <v>2.04</v>
      </c>
      <c r="B8" s="51" t="str">
        <v>See attached climate suitability map</v>
      </c>
      <c r="C8" s="51">
        <v>0</v>
      </c>
    </row>
    <row r="9" spans="1:3" ht="80.099999999999994">
      <c r="A9" s="30">
        <v>2.0499999999999998</v>
      </c>
      <c r="B9" s="51" t="str">
        <v xml:space="preserve">1. 2. Native to Middle East. Introduced to parts of the USA such as California. 3. Naturalized in much of the Mediterranean region. </v>
      </c>
      <c r="C9" s="53" t="str">
        <v>1. https://www.missouribotanicalgarden.org/PlantFinder/PlantFinderDetails.aspx?taxonid=279588 2. https://plants.ces.ncsu.edu/plants/cupressus-sempervirens/ 3. https://landscapeplants.oregonstate.edu/plants/cupressus-sempervirens</v>
      </c>
    </row>
    <row r="10" spans="1:3" ht="63.95">
      <c r="A10" s="30">
        <v>3.01</v>
      </c>
      <c r="B10" s="51" t="str">
        <v>See above answer</v>
      </c>
      <c r="C10" s="53">
        <v>0</v>
      </c>
    </row>
    <row r="11" spans="1:3" ht="80.099999999999994">
      <c r="A11" s="30">
        <v>3.02</v>
      </c>
      <c r="B11" s="50" t="str">
        <v>1. 2. Not noted to be invasive 3. Listed as invasive in Chile, Juan Fernandez Island and in Cuba. Given contradictory evidence, answered UNKNOWN</v>
      </c>
      <c r="C11" s="53" t="str">
        <v>1. https://www.natesnursery.com/trees-of-the-high-desert-italian-cypress/ 2. https://www.forestryimages.org/browse/subinfo.cfm?sub=10553&amp;cat=58 3. https://www.cabidigitallibrary.org/doi/10.1079/cabicompendium.17105</v>
      </c>
    </row>
    <row r="12" spans="1:3" ht="32.1">
      <c r="A12" s="30">
        <v>3.03</v>
      </c>
      <c r="B12" s="50" t="str">
        <v>No evidence plant is considered a weed of agriculture</v>
      </c>
      <c r="C12" s="53">
        <v>0</v>
      </c>
    </row>
    <row r="13" spans="1:3" ht="63.95">
      <c r="A13" s="30">
        <v>3.04</v>
      </c>
      <c r="B13" s="51" t="str">
        <v>No evidence plant is considered an environmental weed</v>
      </c>
      <c r="C13" s="53">
        <v>0</v>
      </c>
    </row>
    <row r="14" spans="1:3" ht="32.1">
      <c r="A14" s="30">
        <v>3.05</v>
      </c>
      <c r="B14" s="51" t="str">
        <v>1. Cupressus macrocarpa considered moderately invasive in California 2. C. lusitanica considered invasive ins South Africa and Zimbabwe</v>
      </c>
      <c r="C14" s="53" t="str">
        <v>1. https://www.cal-ipc.org/plants/profile/cupressus-macrocarpa-profile/ 2. https://www.cabidigitallibrary.org/doi/full/10.1079/cabicompendium.17096</v>
      </c>
    </row>
    <row r="15" spans="1:3">
      <c r="A15" s="30">
        <v>4.01</v>
      </c>
      <c r="B15" s="50" t="str">
        <v>No evidence plant produces spines, thorns, or burrs</v>
      </c>
      <c r="C15" s="55">
        <v>0</v>
      </c>
    </row>
    <row r="16" spans="1:3" ht="15.95">
      <c r="A16" s="30">
        <v>4.0199999999999996</v>
      </c>
      <c r="B16" s="51" t="str">
        <v>1. 2. Extracts shown to reduce germination rates of various plants/weeds.  In the absence of field trials with plants only, answered UNKNOWN</v>
      </c>
      <c r="C16" s="51" t="str">
        <v>1. https://digitalcommons.aaru.edu.jo/cgi/viewcontent.cgi?article=1016&amp;context=aae 2. https://www.researchgate.net/profile/Kmar-Mbarek/publication/311730960_Chemical_Composition_and_Phytotoxicity_of_Cupressus_sempervirens_Leaves_Against_Crops/links/5ab0ccf10f7e9b4897c23897/Chemical-Composition-and-Phytotoxicity-of-Cupressus-sempervirens-Leaves-Against-Crops.pdf</v>
      </c>
    </row>
    <row r="17" spans="1:3" ht="15.95">
      <c r="A17" s="30">
        <v>4.03</v>
      </c>
      <c r="B17" s="51" t="str">
        <v>No evidence plant is parasitic</v>
      </c>
      <c r="C17" s="51">
        <v>0</v>
      </c>
    </row>
    <row r="18" spans="1:3" ht="80.099999999999994">
      <c r="A18" s="30">
        <v>4.04</v>
      </c>
      <c r="B18" s="51" t="str">
        <v>1. Noted to be grazed readily by goats. 2. Noted to be affected by grazing pressure</v>
      </c>
      <c r="C18" s="51" t="str">
        <v>1. https://www.sciencedirect.com/science/article/pii/S0168159197001202 2. https://onlinelibrary.wiley.com/doi/pdf/10.1002/ldr.750</v>
      </c>
    </row>
    <row r="19" spans="1:3" ht="48">
      <c r="A19" s="30">
        <v>4.05</v>
      </c>
      <c r="B19" s="51" t="str">
        <v>1. 2. Conflicting information regarding toxicity. Answered UNKNOWN</v>
      </c>
      <c r="C19" s="51" t="str">
        <v>1. https://www.mypalmshop.com/info/cupressus-sempervirens 2. https://plantaddicts.com/are-false-cypress-poisonous/</v>
      </c>
    </row>
    <row r="20" spans="1:3" ht="63.95">
      <c r="A20" s="30">
        <v>4.0599999999999996</v>
      </c>
      <c r="B20" s="51" t="str">
        <v>1. 2. Minute cypress scale known to be a harmful pest. Could feasibly affect other cypresses.</v>
      </c>
      <c r="C20" s="51" t="str">
        <v>1. https://ipm.ucanr.edu/PMG/GARDEN/PLANTS/INVERT/mincypscale.html 2. https://extension.psu.edu/juniper-and-minute-cypress-scales</v>
      </c>
    </row>
    <row r="21" spans="1:3" ht="15.95">
      <c r="A21" s="30">
        <v>4.07</v>
      </c>
      <c r="B21" s="51" t="str">
        <v>1. Noted as one of the most common sources of allergens from the cypress family in Western Europe 2. Noted to cause pollen allergies for up to 32% of study responders.</v>
      </c>
      <c r="C21" s="51" t="str">
        <v>1. https://brb.sprep.org/sites/default/files/2021-12/cabi-health-ias.pdf#page=39 2. https://www.thermofisher.com/phadia/us/en/resources/allergen-encyclopedia/t23.html</v>
      </c>
    </row>
    <row r="22" spans="1:3" ht="32.1">
      <c r="A22" s="30">
        <v>4.08</v>
      </c>
      <c r="B22" s="51" t="str">
        <v>1. Plant shows low ignitability and consumability. Suggested as a potential land management tool for reducing wildfire risk. 2. However, dead plants have been studied as being extremely flammable. Answered UNKNOWN given contradictory evidence.</v>
      </c>
      <c r="C22" s="53" t="str">
        <v>1. https://www.sciencedirect.com/science/article/pii/S0301479715300724 2. https://www.frames.gov/catalog/15392</v>
      </c>
    </row>
    <row r="23" spans="1:3" ht="48">
      <c r="A23" s="30">
        <v>4.09</v>
      </c>
      <c r="B23" s="51" t="str">
        <v>1. 2. Noted as being shade intolerant</v>
      </c>
      <c r="C23" s="51" t="str">
        <v>1. https://pfaf.org/user/Plant.aspx?LatinName=Cupressus+sempervirens 2. https://plants.ces.ncsu.edu/plants/cupressus-sempervirens/</v>
      </c>
    </row>
    <row r="24" spans="1:3" ht="32.1">
      <c r="A24" s="30">
        <v>4.0999999999999996</v>
      </c>
      <c r="B24" s="51" t="str">
        <v>1. 2. Noted as being tolerant to sandy and dry soils</v>
      </c>
      <c r="C24" s="51" t="str">
        <v>1. https://plants.ces.ncsu.edu/plants/cupressus-sempervirens/ 2. https://www.mortellaros.com/plant/Cupressus-sempervirens</v>
      </c>
    </row>
    <row r="25" spans="1:3" ht="15.95">
      <c r="A25" s="30">
        <v>4.1100000000000003</v>
      </c>
      <c r="B25" s="51" t="str">
        <v>No evidence plant has a climbing or smothering growth habit</v>
      </c>
      <c r="C25" s="51">
        <v>0</v>
      </c>
    </row>
    <row r="26" spans="1:3" ht="15.95">
      <c r="A26" s="30">
        <v>4.12</v>
      </c>
      <c r="B26" s="51" t="str">
        <v>No evidence plant forms dense thickets</v>
      </c>
      <c r="C26" s="51">
        <v>0</v>
      </c>
    </row>
    <row r="27" spans="1:3" ht="15.95">
      <c r="A27" s="30">
        <v>5.01</v>
      </c>
      <c r="B27" s="51" t="str">
        <v>Plant is not aquatic</v>
      </c>
      <c r="C27" s="51">
        <v>0</v>
      </c>
    </row>
    <row r="28" spans="1:3" ht="15.95">
      <c r="A28" s="30">
        <v>5.0199999999999996</v>
      </c>
      <c r="B28" s="51" t="str">
        <v>Plant is not from the Poaceae family</v>
      </c>
      <c r="C28" s="51">
        <v>0</v>
      </c>
    </row>
    <row r="29" spans="1:3" ht="15.95">
      <c r="A29" s="30">
        <v>5.03</v>
      </c>
      <c r="B29" s="51" t="str">
        <v>No evidence plant is nitrogen fixing</v>
      </c>
      <c r="C29" s="51">
        <v>0</v>
      </c>
    </row>
    <row r="30" spans="1:3" ht="15.95">
      <c r="A30" s="30">
        <v>5.04</v>
      </c>
      <c r="B30" s="51" t="str">
        <v>No evidence plant has geophyte characteristics</v>
      </c>
      <c r="C30" s="51">
        <v>0</v>
      </c>
    </row>
    <row r="31" spans="1:3" ht="27.95">
      <c r="A31" s="30">
        <v>6.01</v>
      </c>
      <c r="B31" s="50" t="str">
        <v>No evidence of substantial reproductive failure in native habitats</v>
      </c>
      <c r="C31" s="51">
        <v>0</v>
      </c>
    </row>
    <row r="32" spans="1:3" ht="48">
      <c r="A32" s="30">
        <v>6.02</v>
      </c>
      <c r="B32" s="51" t="str">
        <v>1. 2. Seeds sold online</v>
      </c>
      <c r="C32" s="51" t="str">
        <v>1. https://www.treehelp.com/products/italian-cypress-seeds?srsltid=AfmBOopg9i2_gkmIMfTrCkl1pdKXpAjJT_BG7fdblMp2B70GbjSqogEE 2. https://sheffields.com/seeds/Hesperocyparis/sempervirens</v>
      </c>
    </row>
    <row r="33" spans="1:3" ht="48">
      <c r="A33" s="30">
        <v>6.03</v>
      </c>
      <c r="B33" s="51" t="str">
        <v>Not enough information found. However, cypresses in general is known to hybridize naturally, so possible. 1. Noted to be able to be artificially crossed with C. dupreziana. Unknown if this can occur naturally.</v>
      </c>
      <c r="C33" s="51" t="str">
        <v>1. https://www.nature.com/articles/35083687</v>
      </c>
    </row>
    <row r="34" spans="1:3" ht="32.1">
      <c r="A34" s="30">
        <v>6.04</v>
      </c>
      <c r="B34" s="51" t="str">
        <v>1. Plant is monoecious. However, not much information available about it being self-compatible. Answered UNKNOWN</v>
      </c>
      <c r="C34" s="51" t="str">
        <v>1. https://www.cabidigitallibrary.org/doi/10.1079/cabicompendium.17105</v>
      </c>
    </row>
    <row r="35" spans="1:3" ht="15.95">
      <c r="A35" s="30">
        <v>6.05</v>
      </c>
      <c r="B35" s="51" t="str">
        <v>1. 2. Noted to be wind pollinated.</v>
      </c>
      <c r="C35" s="51" t="str">
        <v>1. https://forest.jrc.ec.europa.eu/media/atlas/Cupressus_sempervirens.pdf 2. https://www.cabidigitallibrary.org/doi/10.1079/cabicompendium.17105</v>
      </c>
    </row>
    <row r="36" spans="1:3" ht="15.95">
      <c r="A36" s="30">
        <v>6.06</v>
      </c>
      <c r="B36" s="51" t="str">
        <v>1. Able to be propagated vegetatively in horticulture. However, unknown if this occurs naturally. Answered UNKNOWN</v>
      </c>
      <c r="C36" s="51" t="str">
        <v>1. https://riojournal.com/article/52947/</v>
      </c>
    </row>
    <row r="37" spans="1:3" ht="15.95">
      <c r="A37" s="30">
        <v>6.07</v>
      </c>
      <c r="B37" s="51" t="str">
        <v xml:space="preserve">Not much information found for this taxon regarding minimum generative time. 1. 2. However, as a cypress, it likely takes 4+ years. </v>
      </c>
      <c r="C37" s="51" t="str">
        <v>1. https://www.thetreecenter.com/cypress-trees/ 2. https://plants.usda.gov/DocumentLibrary/plantguide/pdf/pg_tadi2.pdf</v>
      </c>
    </row>
    <row r="38" spans="1:3" ht="80.099999999999994">
      <c r="A38" s="30">
        <v>7.01</v>
      </c>
      <c r="B38" s="51" t="str">
        <v>No evidence plant is likely to be dispersed unintentionally</v>
      </c>
      <c r="C38" s="51">
        <v>0</v>
      </c>
    </row>
    <row r="39" spans="1:3" ht="32.1">
      <c r="A39" s="30">
        <v>7.02</v>
      </c>
      <c r="B39" s="51" t="str">
        <v>1. 2. Seeds sold online</v>
      </c>
      <c r="C39" s="51" t="str">
        <v>1. https://www.treehelp.com/products/italian-cypress-seeds?srsltid=AfmBOopg9i2_gkmIMfTrCkl1pdKXpAjJT_BG7fdblMp2B70GbjSqogEE 2. https://sheffields.com/seeds/Hesperocyparis/sempervirens</v>
      </c>
    </row>
    <row r="40" spans="1:3" ht="63.95">
      <c r="A40" s="30">
        <v>7.03</v>
      </c>
      <c r="B40" s="50" t="str">
        <v>1. Although it is noted as a possible pathway vector, no specific evidence plant is likely to be dispersed as contaminant. Possible that seeds may be transported unintentionally in soils. Answered UNKNOWN given lack of information.</v>
      </c>
      <c r="C40" s="51" t="str">
        <v>1. https://www.cabidigitallibrary.org/doi/10.1079/cabicompendium.17105</v>
      </c>
    </row>
    <row r="41" spans="1:3" ht="15.95">
      <c r="A41" s="30">
        <v>7.04</v>
      </c>
      <c r="B41" s="51" t="str">
        <v>Not much evidence seeds of this taxon are adapted to wind dispersal. 1. However, studies done on congeners that also depend on fire for dispersal suggests that long distance dispersal may be due to occasional wind dispersal. 2. Noted as being wind dispersed without much supporting evidence. Answered UNKNOWN</v>
      </c>
      <c r="C41" s="51" t="str">
        <v>1. https://bsapubs.onlinelibrary.wiley.com/doi/full/10.1002/ajb2.1393 2. https://floridaseeds.net/products/copy-of-italian-cypress-cupressus-sempervirens-100-seeds-usa-company</v>
      </c>
    </row>
    <row r="42" spans="1:3" ht="15.95">
      <c r="A42" s="30">
        <v>7.05</v>
      </c>
      <c r="B42" s="51" t="str">
        <v>No specific information found on this taxon, but 1. similar cypress are known to disperse through floodwaters. Answered UNKNOWN</v>
      </c>
      <c r="C42" s="51" t="str">
        <v>1. https://plants.usda.gov/DocumentLibrary/plantguide/pdf/pg_tadi2.pdf</v>
      </c>
    </row>
    <row r="43" spans="1:3" ht="15.95">
      <c r="A43" s="30">
        <v>7.06</v>
      </c>
      <c r="B43" s="51" t="str">
        <v>No evidence plant is likely to be dispersed by birds</v>
      </c>
      <c r="C43" s="51">
        <v>0</v>
      </c>
    </row>
    <row r="44" spans="1:3" ht="32.1">
      <c r="A44" s="30">
        <v>7.07</v>
      </c>
      <c r="B44" s="51" t="str">
        <v>No evidence plant is likely to be dispersed by animals externally</v>
      </c>
      <c r="C44" s="51">
        <v>0</v>
      </c>
    </row>
    <row r="45" spans="1:3" ht="32.1">
      <c r="A45" s="30">
        <v>7.08</v>
      </c>
      <c r="B45" s="50" t="str">
        <v>No evidence plant is likely to be dispersed by animals internally</v>
      </c>
      <c r="C45" s="51">
        <v>0</v>
      </c>
    </row>
    <row r="46" spans="1:3" ht="48">
      <c r="A46" s="30">
        <v>8.01</v>
      </c>
      <c r="B46" s="50" t="str">
        <v>1. Noted to create up to 150k seeds. 2. Other cypress known to produce tens of thousands of seeds.</v>
      </c>
      <c r="C46" s="51" t="str">
        <v>1. https://www.conifers.org/cu/Cupressus_sempervirens.php 2. https://plants.usda.gov/DocumentLibrary/plantguide/pdf/pg_hear22.pdf</v>
      </c>
    </row>
    <row r="47" spans="1:3" ht="48">
      <c r="A47" s="30">
        <v>8.02</v>
      </c>
      <c r="B47" s="51" t="str">
        <v>1. 2. Seeds noted to be able to persist for many years until a fire induces cones to open</v>
      </c>
      <c r="C47" s="51" t="str">
        <v>1. https://www.cabidigitallibrary.org/doi/10.1079/cabicompendium.17105 2. https://www.jstor.org/stable/pdf/2474898.pdf</v>
      </c>
    </row>
    <row r="48" spans="1:3" ht="48">
      <c r="A48" s="30">
        <v>8.0299999999999994</v>
      </c>
      <c r="B48" s="51" t="str">
        <v xml:space="preserve">Not much information found regarding this taxon, but 1. 2. herbicides  known to control cypress more generally. </v>
      </c>
      <c r="C48" s="51" t="str">
        <v>1. https://www.maine.gov/dacf/php/gotpests/weeds/factsheets/cypress-spurge-col.pdf 2. https://extension.msstate.edu/publications/bald-cypress-taxodium-distichum</v>
      </c>
    </row>
    <row r="49" spans="1:3" ht="48">
      <c r="A49" s="30">
        <v>8.0399999999999991</v>
      </c>
      <c r="B49" s="51" t="str">
        <v>1. 2. Noted to be able to survive fires.</v>
      </c>
      <c r="C49" s="51" t="str">
        <v>1. https://english.elpais.com/elpais/2012/08/14/inenglish/1344943477_469339.html 2. https://www.cabidigitallibrary.org/doi/10.1079/cabicompendium.17105</v>
      </c>
    </row>
    <row r="50" spans="1:3">
      <c r="A50" s="30">
        <v>8.0500000000000007</v>
      </c>
      <c r="B50" s="50" t="str">
        <v xml:space="preserve">1. 2. Minute cypress scale known to be a harmful pest. </v>
      </c>
      <c r="C50" s="51" t="str">
        <v>1. https://ipm.ucanr.edu/PMG/GARDEN/PLANTS/INVERT/mincypscale.html 2. https://extension.psu.edu/juniper-and-minute-cypress-scales</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file>

<file path=customXml/itemProps2.xml><?xml version="1.0" encoding="utf-8"?>
<ds:datastoreItem xmlns:ds="http://schemas.openxmlformats.org/officeDocument/2006/customXml" ds:itemID="{C72C3439-75BE-411A-8E6B-DF10E44BED25}"/>
</file>

<file path=customXml/itemProps3.xml><?xml version="1.0" encoding="utf-8"?>
<ds:datastoreItem xmlns:ds="http://schemas.openxmlformats.org/officeDocument/2006/customXml" ds:itemID="{C53F6EBD-40AD-46A7-9B24-C49005DEC4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
  <cp:revision/>
  <dcterms:created xsi:type="dcterms:W3CDTF">2021-06-15T16:34:22Z</dcterms:created>
  <dcterms:modified xsi:type="dcterms:W3CDTF">2024-09-30T18:44:51Z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