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kimse\OneDrive\Desktop\UF\Species\Smilax herbacea\Docs\"/>
    </mc:Choice>
  </mc:AlternateContent>
  <xr:revisionPtr revIDLastSave="0" documentId="13_ncr:1_{76FBF989-04F9-4D71-A8D1-C046CC05A296}" xr6:coauthVersionLast="47" xr6:coauthVersionMax="47" xr10:uidLastSave="{00000000-0000-0000-0000-000000000000}"/>
  <bookViews>
    <workbookView xWindow="-120" yWindow="-120" windowWidth="29040" windowHeight="1572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C53" i="3" s="1" a="1"/>
  <c r="C53" i="3" s="1"/>
  <c r="D73" i="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C74" i="1" l="1"/>
  <c r="D59" i="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<sst xmlns="http://schemas.openxmlformats.org/spreadsheetml/2006/main" count="335" uniqueCount="185">
  <si>
    <t>Species:</t>
  </si>
  <si>
    <t>Smilax herbacea L. aka Carrion Flower, Carrion-flower, Common Carrion-vine, Jacob's ladder, Smooth Carrion Flower, Nemexia herbacea</t>
  </si>
  <si>
    <r>
      <rPr>
        <sz val="11"/>
        <color rgb="FF000000"/>
        <rFont val="Calibri"/>
      </rPr>
      <t>Assessment date:</t>
    </r>
    <r>
      <rPr>
        <sz val="11"/>
        <color rgb="FFFF0000"/>
        <rFont val="Calibri"/>
      </rPr>
      <t xml:space="preserve"> 15 July 2025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</si>
  <si>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</si>
  <si>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</si>
  <si>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</si>
  <si>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</si>
  <si>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</si>
  <si>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</si>
  <si>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</si>
  <si>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</si>
  <si>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</si>
  <si>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No evidence of cultivation to reduce weediness.</t>
  </si>
  <si>
    <t>Has the species become naturalised where grown?</t>
  </si>
  <si>
    <t>Does the species have weedy races?</t>
  </si>
  <si>
    <t>Species suited to Florida's USDA climate zones (1-low; 2-intermediate; 3-high)
       North Zone: suited to Zones 8, 9
       Central Zone: suited to Zones 9, 10
       South Zone: suited to Zone 10</t>
  </si>
  <si>
    <t>Moderately suited to North Zone. Not suited for Central Zone and Southern Zone.</t>
  </si>
  <si>
    <t>See climate suitability map.</t>
  </si>
  <si>
    <t>Quality of climate match data (1-low; 2-intermediate; 3-high)</t>
  </si>
  <si>
    <t>Broad climate suitability (environmental versatility)</t>
  </si>
  <si>
    <t>y</t>
  </si>
  <si>
    <t>Taxon is suited for a range of climates: 4a, 4b, 5a, 5b, 6a, 6b, 7a, 7b, 8a, 8b (1). See also climate suitability map.</t>
  </si>
  <si>
    <t>(1) https://plants.ces.ncsu.edu/plants/smilax-herbacea/</t>
  </si>
  <si>
    <t>Native or naturalized in habitats with periodic inundation
       North Zone: mean annual precipitation 50-70 inches
       Central Zone: mean annual precipitation 40-60 inches
       South Zone: mean annual precipitation 40-60 inches</t>
  </si>
  <si>
    <t>No information on inundation tolerances. Taxon grows well in moist soils.</t>
  </si>
  <si>
    <t>Does the species have a history of repeated introductions outside its natural range?</t>
  </si>
  <si>
    <t>?</t>
  </si>
  <si>
    <t>No evidence of repeated introductions outside of native range other than occurance of taxon throughout east Asia. (1)</t>
  </si>
  <si>
    <t>(1) https://www.gbif.org/species/5295311</t>
  </si>
  <si>
    <t>Naturalized beyond native range</t>
  </si>
  <si>
    <t>Garden/amenity/disturbance weed</t>
  </si>
  <si>
    <t>Taxon can be found in disturbed areas and ecotones such as roadsides, forest edges, and wetland margins but is not commonly described as a weed. (1)(2)</t>
  </si>
  <si>
    <t>(1) 
  Sawyer, N. W., &amp; Anderson, G. J. (1998). Reproductive biology of the carrion-flower, Smilax herbacea (Smilacaceae). Rhodora, 100(901), 1–24.
 (2) https://gobotany.nativeplanttrust.org/species/smilax/herbacea/</t>
  </si>
  <si>
    <t>Weed of agriculture</t>
  </si>
  <si>
    <t>No evidence that taxon impacts agriculture.</t>
  </si>
  <si>
    <t>Environmental weed</t>
  </si>
  <si>
    <t>No evidence that taxon alters natural habitat.</t>
  </si>
  <si>
    <t>Congeneric weed</t>
  </si>
  <si>
    <t>Smilax rotundifolia is considered weedy (1). Smilax glauca is considered the weediest species of genus (2).</t>
  </si>
  <si>
    <t>(1) https://plants.ces.ncsu.edu/plants/smilax-rotundifolia/ (2) https://plants.ces.ncsu.edu/plants/smilax-glauca/</t>
  </si>
  <si>
    <t>Produces spines, thorns or burrs</t>
  </si>
  <si>
    <t>Taxon is noted to be the only member of genus that lacks thorns. (1)(2)</t>
  </si>
  <si>
    <t>(1) https://plants.ces.ncsu.edu/plants/smilax-herbacea/ (2) https://vnps.org/smile-smilax/</t>
  </si>
  <si>
    <t>Allelopathic</t>
  </si>
  <si>
    <t>No evidence of allelopathic characteristics.</t>
  </si>
  <si>
    <t>Parasitic</t>
  </si>
  <si>
    <t>Both sexes in taxon produce attractant chemicals to lure carrion flies despite females not producing pollen reward. (1)</t>
  </si>
  <si>
    <t>(1) 
  Sawyer, N. W., &amp; Anderson, G. J. (1998). Reproductive biology of the carrion-flower, Smilax herbacea (Smilacaceae). Rhodora, 100(901), 1–24.</t>
  </si>
  <si>
    <t>Unpalatable to grazing animals</t>
  </si>
  <si>
    <t>Taxon is noted to be non-toxic and commonly consumed by grazers, birds, and insects (1)(2). "Berries are eaten by Ruffled Grouse, Wild Turkey, and various songbirds. Leaves are grazed by deer and rabbits (1)."</t>
  </si>
  <si>
    <t>(1) https://plants.ces.ncsu.edu/plants/smilax-herbacea/ (2) https://www.aspca.org/pet-care/aspca-poison-control/toxic-and-non-toxic-plants/carrion-flower</t>
  </si>
  <si>
    <t>Toxic to animals</t>
  </si>
  <si>
    <t>Host for recognised pests and pathogens</t>
  </si>
  <si>
    <t>No evidence of taxon being a host to known agricultural pests.</t>
  </si>
  <si>
    <t>Causes allergies or is otherwise toxic to humans</t>
  </si>
  <si>
    <t>No evidence of taxon causing allergies. Taxon is noted to be non-toxic and pollinated by carrion-attracted insects. (1)(2)(3)</t>
  </si>
  <si>
    <t>(1) https://plants.ces.ncsu.edu/plants/smilax-herbacea/ (2) https://www.aspca.org/pet-care/aspca-poison-control/toxic-and-non-toxic-plants/carrion-flower (3)   Sawyer, N. W., &amp; Anderson, G. J. (1998). Reproductive biology of the carrion-flower, Smilax herbacea (Smilacaceae). Rhodora, 100(901), 1–24.</t>
  </si>
  <si>
    <t>Creates a fire hazard in natural ecosystems</t>
  </si>
  <si>
    <t>"This plant has an extreme flammability rating and should not be planted within the defensible space of your home (1)." "Smilax is a very damage-tolerant plant capable of growing back from its rhizomes after being cut down or burned down by fire (2)."</t>
  </si>
  <si>
    <t>(1) https://plants.ces.ncsu.edu/plants/smilax-herbacea/ (2) https://www.gbif.org/species/144106726/verbatim</t>
  </si>
  <si>
    <t>Is a shade tolerant plant at some stage of its life cycle</t>
  </si>
  <si>
    <t>Taxon is shade tolerant. (1)(2)(3)</t>
  </si>
  <si>
    <t>(1) https://plants.ces.ncsu.edu/plants/smilax-herbacea/ (2) https://www.wildflower.org/plants/result.php?id_plant=SMHE (3) https://pfaf.org/user/Plant.aspx?LatinName=Smilax+herbacea</t>
  </si>
  <si>
    <t>Grows on infertile soils (oligotrophic, limerock, or excessively draining soils).  North &amp; Central Zones: infertile soils; South Zone: shallow limerock or Histisols.</t>
  </si>
  <si>
    <t>Taxon is noted to be tolerant of a wide range of soil types including sandy and well-drained soils, but prefers moist soils. (1)(2)</t>
  </si>
  <si>
    <t>(1) https://plants.ces.ncsu.edu/plants/smilax-herbacea/ (2) https://www.wildflower.org/plants/result.php?id_plant=SMHE</t>
  </si>
  <si>
    <t>Climbing or smothering growth habit</t>
  </si>
  <si>
    <t>"This attractive vine climbs over other vegetation by means of tendrils (1)." Taxon grows as a climbing vine. (1)(2)</t>
  </si>
  <si>
    <t>(1) https://plants.ces.ncsu.edu/plants/smilax-herbacea/ (2) https://kb.jniplants.com/carrion-flower-smilax-herbacea</t>
  </si>
  <si>
    <t>Forms dense thickets</t>
  </si>
  <si>
    <t>Not enough information to show that taxon grows in dense thickets that prevent movement through habitat.</t>
  </si>
  <si>
    <t>Aquatic</t>
  </si>
  <si>
    <t>Taxon is a terrestrial plant.</t>
  </si>
  <si>
    <t>Grass</t>
  </si>
  <si>
    <t>Not of Poaceae family. taxon is member of Smilacaceae family.</t>
  </si>
  <si>
    <t>Nitrogen fixing woody plant</t>
  </si>
  <si>
    <t>No evidence of fixation. Plant is herbaceous.</t>
  </si>
  <si>
    <t>Geophyte</t>
  </si>
  <si>
    <t>No evidence of underground storage tissues.</t>
  </si>
  <si>
    <t>Evidence of substantial reproductive failure in native habitat</t>
  </si>
  <si>
    <t>No evidence of failure. Taxon is considered not threatened (1).</t>
  </si>
  <si>
    <t>(1) https://powo.science.kew.org/taxon/urn:lsid:ipni.org:names:541496-1/general-information</t>
  </si>
  <si>
    <t>Produces viable seed</t>
  </si>
  <si>
    <t>Taxon reproduces via seed. (1)(2)</t>
  </si>
  <si>
    <t>(1) https://pfaf.org/user/Plant.aspx?LatinName=Smilax+herbacea (2) https://gobotany.nativeplanttrust.org/species/smilax/herbacea/</t>
  </si>
  <si>
    <t>Hybridizes naturally</t>
  </si>
  <si>
    <t>No evidence of hybridization occuring naturally.</t>
  </si>
  <si>
    <t>Self-compatible or apomictic</t>
  </si>
  <si>
    <t>"The species is dioecious (individual flowers are either male or female, but only one sex is to be found on any one plant so both male and female plants must be grown if seed is required). . The plant is not self-fertile (1)."</t>
  </si>
  <si>
    <t>(1) https://pfaf.org/user/Plant.aspx?LatinName=Smilax+herbacea</t>
  </si>
  <si>
    <t>Requires specialist pollinators</t>
  </si>
  <si>
    <t>Taxon is pollinated by insects that are attracted to maloderous chemicals (1)(2). "Smilax herbacea can be characterized as a generalist in its attraction of pollinators (1)."</t>
  </si>
  <si>
    <t>Reproduction by vegetative propagation</t>
  </si>
  <si>
    <t>No evidence that taxon is able to reproduce vegetatively.</t>
  </si>
  <si>
    <t>Minimum generative time (years)</t>
  </si>
  <si>
    <t>2 or 3</t>
  </si>
  <si>
    <t>Taxon is a perrenial plant (1)(2). "seeds of plants from cooler areas seem to require a period of cold stratification, some species taking 2 or more years to germinate (1)."</t>
  </si>
  <si>
    <t>(1) https://pfaf.org/user/Plant.aspx?LatinName=Smilax+herbacea (2) https://plants.ces.ncsu.edu/plants/smilax-herbacea/</t>
  </si>
  <si>
    <t>Propagules likely to be dispersed unintentionally (plants growing in heavily trafficked areas)</t>
  </si>
  <si>
    <t>No evidence of accidental dispersal and no evidence of seed characteristics that would aid in unintentionaly dispersal by human activity.</t>
  </si>
  <si>
    <t>Propagules dispersed intentionally by people</t>
  </si>
  <si>
    <t>No evidence of intentional transportation.</t>
  </si>
  <si>
    <t>Propagules likely to disperse as a produce contaminant</t>
  </si>
  <si>
    <t>No evidence of taxon contaminiating agricultural productivity.</t>
  </si>
  <si>
    <t>Propagules adapted to wind dispersal</t>
  </si>
  <si>
    <t>Seeds are contained inside berries/fruit. (1)(2)</t>
  </si>
  <si>
    <t>(1) https://climbers.lsa.umich.edu/smilax-herbacea/ (2) https://kb.jniplants.com/carrion-flower-smilax-herbacea</t>
  </si>
  <si>
    <t>Propagules water dispersed</t>
  </si>
  <si>
    <t>No evidence that propagules are buoyant.</t>
  </si>
  <si>
    <t>Propagules bird dispersed</t>
  </si>
  <si>
    <t>Fruits are noted to attact birds, and seeds are commonly dispersed by birds. (1)(2)</t>
  </si>
  <si>
    <t>(1) https://kb.jniplants.com/carrion-flower-smilax-herbacea (2) https://climbers.lsa.umich.edu/smilax-herbacea/</t>
  </si>
  <si>
    <t>Propagules dispersed by other animals (externally)</t>
  </si>
  <si>
    <t>Fruits do not have burrs, cilia, or stickiness to attached to animals externally.</t>
  </si>
  <si>
    <t>Propagules dispersed by other animals (internally)</t>
  </si>
  <si>
    <t>No information about viability of propagules after digestion by animals other than birds.</t>
  </si>
  <si>
    <t>Prolific seed production</t>
  </si>
  <si>
    <t>Taxon produces 3-6 seeds in each berry, but taxon is not noted to produce a prolific amount of seeds. (1)</t>
  </si>
  <si>
    <t>(1) https://climbers.lsa.umich.edu/smilax-herbacea/</t>
  </si>
  <si>
    <t>Evidence that a persistent propagule bank is formed (&gt;1 yr)</t>
  </si>
  <si>
    <t>Need more information on viability of seeds over time. "some species taking 2 or more years to germinate (1)."</t>
  </si>
  <si>
    <t>Well controlled by herbicides</t>
  </si>
  <si>
    <t>No information on herbicide efficacy or taxon tolerance.</t>
  </si>
  <si>
    <t>Tolerates, or benefits from, mutilation or cultivation</t>
  </si>
  <si>
    <t>"Smilax is a very damage-tolerant plant capable of growing back from its rhizomes after being cut down or burned down by fire (1)."</t>
  </si>
  <si>
    <t>(1) https://www.gbif.org/species/144106726/verbatim</t>
  </si>
  <si>
    <t>Effective natural enemies present in U.S.</t>
  </si>
  <si>
    <t>Taxon is native to U.S. so some enemies will be present, but no evidence of huge impact on population.</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</si>
  <si>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</si>
  <si>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</si>
  <si>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</si>
  <si>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</si>
  <si>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</si>
  <si>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</si>
  <si>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</si>
  <si>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</si>
  <si>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</si>
  <si>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</si>
  <si>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</si>
  <si>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</si>
  <si>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</si>
  <si>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</si>
  <si>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</si>
  <si>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</si>
  <si>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</si>
  <si>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</si>
  <si>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</si>
  <si>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</si>
  <si>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</si>
  <si>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</si>
  <si>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</si>
  <si>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</si>
  <si>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</si>
  <si>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</si>
  <si>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</si>
  <si>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</si>
  <si>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</si>
  <si>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</si>
  <si>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</si>
  <si>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</si>
  <si>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</si>
  <si>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</si>
  <si>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</si>
  <si>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</si>
  <si>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</si>
  <si>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</si>
  <si>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</si>
  <si>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</si>
  <si>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</si>
  <si>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</si>
  <si>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</si>
  <si>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</si>
  <si>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</si>
  <si>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</si>
  <si>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</si>
  <si>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</si>
  <si>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</si>
  <si>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</si>
  <si>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</si>
  <si>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</si>
  <si>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</si>
  <si>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</si>
  <si>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</si>
  <si>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t>Taxon is noted to ocur in east Asia. (1). Native to eastern USA (but not Florida) (2)</t>
  </si>
  <si>
    <t>(1) https://www.gbif.org/species/5295311 (2) https://powo.science.kew.org/taxon/urn:lsid:ipni.org:names:541496-1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</si>
</sst>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
      <sz val="11"/>
      <color rgb="FF000000"/>
      <name val="Calibri"/>
      <charset val="1"/>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6">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Protection="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30" fillId="0" borderId="0" xfId="0" applyFont="1" applyProtection="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6" zoomScale="125" zoomScaleNormal="125" workbookViewId="0">
      <pane xSplit="1" topLeftCell="B1" activePane="topRight" state="frozen"/>
      <selection pane="topRight" activeCell="F12" sqref="F12"/>
    </sheetView>
  </sheetViews>
  <sheetFormatPr defaultColWidth="9.140625" defaultRowHeight="15" x14ac:dyDescent="0.2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x14ac:dyDescent="0.25">
      <c r="A1" s="27" t="s">
        <v>0</v>
      </c>
      <c r="B1" s="85" t="s">
        <v>1</v>
      </c>
      <c r="C1" s="56"/>
      <c r="D1" s="56"/>
      <c r="E1" s="57"/>
      <c r="F1" s="103" t="s">
        <v>2</v>
      </c>
      <c r="G1" s="56"/>
    </row>
    <row r="2" spans="1:8" s="17" customFormat="1" ht="30.75" customHeight="1" x14ac:dyDescent="0.25">
      <c r="A2" s="18" t="s">
        <v>3</v>
      </c>
      <c r="B2" s="18" t="s">
        <v>4</v>
      </c>
      <c r="C2" s="18" t="s">
        <v>5</v>
      </c>
      <c r="D2" s="18" t="s">
        <v>6</v>
      </c>
      <c r="E2" s="88" t="s">
        <v>7</v>
      </c>
      <c r="F2" s="18" t="s">
        <v>8</v>
      </c>
      <c r="G2" s="18" t="s">
        <v>9</v>
      </c>
      <c r="H2" s="102"/>
    </row>
    <row r="3" spans="1:8" x14ac:dyDescent="0.25">
      <c r="A3" s="66">
        <v>1.01</v>
      </c>
      <c r="B3" s="67" t="s">
        <v>10</v>
      </c>
      <c r="C3" s="56" t="s">
        <v>11</v>
      </c>
      <c r="D3" s="59">
        <f>IF(C3="Y",-3,IF(C3="N",0," "))</f>
        <v>0</v>
      </c>
      <c r="E3" s="57"/>
      <c r="F3" s="99" t="s">
        <v>12</v>
      </c>
      <c r="G3" s="64"/>
    </row>
    <row r="4" spans="1:8" ht="30" x14ac:dyDescent="0.25">
      <c r="A4" s="66">
        <v>1.02</v>
      </c>
      <c r="B4" s="67" t="s">
        <v>13</v>
      </c>
      <c r="C4" s="56"/>
      <c r="D4" s="59" t="str">
        <f>IF(C4="n",VLOOKUP(LUT!C5,LUT!C4:E52,2),IF(C4="y",VLOOKUP(LUT!C5,LUT!C4:E52,3)," "))</f>
        <v xml:space="preserve"> </v>
      </c>
      <c r="E4" s="57"/>
      <c r="F4" s="64"/>
      <c r="G4" s="64"/>
    </row>
    <row r="5" spans="1:8" x14ac:dyDescent="0.25">
      <c r="A5" s="66">
        <v>1.03</v>
      </c>
      <c r="B5" s="67" t="s">
        <v>14</v>
      </c>
      <c r="C5" s="56"/>
      <c r="D5" s="59" t="str">
        <f>IF(C5="Y",1,IF(C5="N",-1," "))</f>
        <v xml:space="preserve"> </v>
      </c>
      <c r="E5" s="57"/>
      <c r="F5" s="64"/>
      <c r="G5" s="64"/>
    </row>
    <row r="6" spans="1:8" ht="75" x14ac:dyDescent="0.25">
      <c r="A6" s="66">
        <v>2.0099999999999998</v>
      </c>
      <c r="B6" s="67" t="s">
        <v>15</v>
      </c>
      <c r="C6" s="56">
        <v>1</v>
      </c>
      <c r="D6" s="60"/>
      <c r="E6" s="57"/>
      <c r="F6" s="99" t="s">
        <v>16</v>
      </c>
      <c r="G6" s="64" t="s">
        <v>17</v>
      </c>
    </row>
    <row r="7" spans="1:8" ht="30" x14ac:dyDescent="0.25">
      <c r="A7" s="66">
        <v>2.02</v>
      </c>
      <c r="B7" s="67" t="s">
        <v>18</v>
      </c>
      <c r="C7" s="56">
        <v>2</v>
      </c>
      <c r="D7" s="60"/>
      <c r="E7" s="57"/>
      <c r="F7" s="64" t="s">
        <v>17</v>
      </c>
      <c r="G7" s="64"/>
    </row>
    <row r="8" spans="1:8" ht="30" x14ac:dyDescent="0.25">
      <c r="A8" s="66">
        <v>2.0299999999999998</v>
      </c>
      <c r="B8" s="67" t="s">
        <v>19</v>
      </c>
      <c r="C8" s="56" t="s">
        <v>20</v>
      </c>
      <c r="D8" s="59">
        <f>IF(C8="y",1,IF(C8="n",0," "))</f>
        <v>1</v>
      </c>
      <c r="E8" s="57"/>
      <c r="F8" s="64" t="s">
        <v>21</v>
      </c>
      <c r="G8" s="99" t="s">
        <v>22</v>
      </c>
    </row>
    <row r="9" spans="1:8" ht="136.5" customHeight="1" x14ac:dyDescent="0.25">
      <c r="A9" s="66">
        <v>2.04</v>
      </c>
      <c r="B9" s="67" t="s">
        <v>23</v>
      </c>
      <c r="C9" s="56" t="s">
        <v>11</v>
      </c>
      <c r="D9" s="59">
        <f>IF(C9="y",1,IF(C9="n",0," "))</f>
        <v>0</v>
      </c>
      <c r="E9" s="57"/>
      <c r="F9" s="99" t="s">
        <v>24</v>
      </c>
      <c r="G9" s="99"/>
    </row>
    <row r="10" spans="1:8" ht="30" x14ac:dyDescent="0.25">
      <c r="A10" s="66">
        <v>2.0499999999999998</v>
      </c>
      <c r="B10" s="67" t="s">
        <v>25</v>
      </c>
      <c r="C10" s="56" t="s">
        <v>26</v>
      </c>
      <c r="D10" s="60"/>
      <c r="E10" s="57"/>
      <c r="F10" s="56" t="s">
        <v>27</v>
      </c>
      <c r="G10" s="58" t="s">
        <v>28</v>
      </c>
    </row>
    <row r="11" spans="1:8" x14ac:dyDescent="0.25">
      <c r="A11" s="66">
        <v>3.01</v>
      </c>
      <c r="B11" s="67" t="s">
        <v>29</v>
      </c>
      <c r="C11" s="56" t="s">
        <v>20</v>
      </c>
      <c r="D11" s="59">
        <f>IF(C11="n",LOOKUP($C$10,LUT!$I$13:$L$13,LUT!$I$14:$L$14),IF(AND(C11="y",AND($C$6=1,$C$7=1)),2,IF(AND(C11="y",AND($C$6=1,$C$7=2)),1,IF(AND(C11="y",AND($C$6=1,$C$7=3)),1,IF(AND(C11="y",AND($C$6=2,$C$7=1)),2,IF(AND(C11="y",AND($C$6=2,$C$7=2)),2,IF(AND(C11="y",AND($C$6=2,$C$7=3)),1,IF(AND(C11="y",AND($C$6=3,$C$7=1)),2,IF(AND(C11="y",AND($C$6=3,$C$7=2)),2,IF(AND(C11="y",AND($C$6=3,$C$7=3)),2,""))))))))))</f>
        <v>1</v>
      </c>
      <c r="E11" s="57"/>
      <c r="F11" s="58" t="s">
        <v>183</v>
      </c>
      <c r="G11" s="58" t="s">
        <v>184</v>
      </c>
    </row>
    <row r="12" spans="1:8" ht="120" x14ac:dyDescent="0.25">
      <c r="A12" s="66">
        <v>3.02</v>
      </c>
      <c r="B12" s="67" t="s">
        <v>30</v>
      </c>
      <c r="C12" s="56" t="s">
        <v>26</v>
      </c>
      <c r="D12" s="59" t="str">
        <f>IF(C12="n",LOOKUP($C$10,LUT!$I$13:$L$13,LUT!$I$15:$L$15),IF(AND(C12="y",AND($C$6=1,$C$7=1)),2,IF(AND(C12="y",AND($C$6=1,$C$7=2)),1,IF(AND(C12="y",AND($C$6=1,$C$7=3)),1,IF(AND(C12="y",AND($C$6=2,$C$7=1)),2,IF(AND(C12="y",AND($C$6=2,$C$7=2)),2,IF(AND(C12="y",AND($C$6=2,$C$7=3)),1,IF(AND(C12="y",AND($C$6=3,$C$7=1)),2,IF(AND(C12="y",AND($C$6=3,$C$7=2)),2,IF(AND(C12="y",AND($C$6=3,$C$7=3)),2,""))))))))))</f>
        <v/>
      </c>
      <c r="E12" s="57"/>
      <c r="F12" s="101" t="s">
        <v>31</v>
      </c>
      <c r="G12" s="56" t="s">
        <v>32</v>
      </c>
    </row>
    <row r="13" spans="1:8" x14ac:dyDescent="0.25">
      <c r="A13" s="66">
        <v>3.03</v>
      </c>
      <c r="B13" s="67" t="s">
        <v>33</v>
      </c>
      <c r="C13" s="56" t="s">
        <v>11</v>
      </c>
      <c r="D13" s="59">
        <f>IF(C13="n",LOOKUP($C$10,LUT!$I$13:$L$13,LUT!$I$15:$L$15),IF(AND(C13="y",AND($C$6=1,$C$7=1)),4,IF(AND(C13="y",AND($C$6=1,$C$7=2)),2,IF(AND(C13="y",AND($C$6=1,$C$7=3)),1,IF(AND(C13="y",AND($C$6=2,$C$7=1)),4,IF(AND(C13="y",AND($C$6=2,$C$7=2)),3,IF(AND(C13="y",AND($C$6=2,$C$7=3)),2,IF(AND(C13="y",AND($C$6=3,$C$7=1)),4,IF(AND(C13="y",AND($C$6=3,$C$7=2)),4,IF(AND(C13="y",AND($C$6=3,$C$7=3)),4,""))))))))))</f>
        <v>0</v>
      </c>
      <c r="E13" s="57"/>
      <c r="F13" s="100" t="s">
        <v>34</v>
      </c>
      <c r="G13" s="64"/>
    </row>
    <row r="14" spans="1:8" x14ac:dyDescent="0.25">
      <c r="A14" s="66">
        <v>3.04</v>
      </c>
      <c r="B14" s="67" t="s">
        <v>35</v>
      </c>
      <c r="C14" s="56" t="s">
        <v>11</v>
      </c>
      <c r="D14" s="59">
        <f>IF(C14="n",LOOKUP($C$10,LUT!$I$13:$L$13,LUT!$I$15:$L$15),IF(AND(C14="y",AND($C$6=1,$C$7=1)),4,IF(AND(C14="y",AND($C$6=1,$C$7=2)),2,IF(AND(C14="y",AND($C$6=1,$C$7=3)),1,IF(AND(C14="y",AND($C$6=2,$C$7=1)),4,IF(AND(C14="y",AND($C$6=2,$C$7=2)),3,IF(AND(C14="y",AND($C$6=2,$C$7=3)),2,IF(AND(C14="y",AND($C$6=3,$C$7=1)),4,IF(AND(C14="y",AND($C$6=3,$C$7=2)),4,IF(AND(C14="y",AND($C$6=3,$C$7=3)),4,""))))))))))</f>
        <v>0</v>
      </c>
      <c r="E14" s="57"/>
      <c r="F14" s="64" t="s">
        <v>36</v>
      </c>
      <c r="G14" s="64"/>
    </row>
    <row r="15" spans="1:8" ht="60" x14ac:dyDescent="0.25">
      <c r="A15" s="66">
        <v>3.05</v>
      </c>
      <c r="B15" s="67" t="s">
        <v>37</v>
      </c>
      <c r="C15" s="56" t="s">
        <v>20</v>
      </c>
      <c r="D15" s="59">
        <f>IF(C15="n",LOOKUP($C$10,LUT!$I$13:$L$13,LUT!$I$15:$L$15),IF(AND(C15="y",AND($C$6=1,$C$7=1)),2,IF(AND(C15="y",AND($C$6=1,$C$7=2)),1,IF(AND(C15="y",AND($C$6=1,$C$7=3)),1,IF(AND(C15="y",AND($C$6=2,$C$7=1)),2,IF(AND(C15="y",AND($C$6=2,$C$7=2)),2,IF(AND(C15="y",AND($C$6=2,$C$7=3)),1,IF(AND(C15="y",AND($C$6=3,$C$7=1)),2,IF(AND(C15="y",AND($C$6=3,$C$7=2)),2,IF(AND(C15="y",AND($C$6=3,$C$7=3)),2,""))))))))))</f>
        <v>1</v>
      </c>
      <c r="E15" s="57"/>
      <c r="F15" s="64" t="s">
        <v>38</v>
      </c>
      <c r="G15" s="64" t="s">
        <v>39</v>
      </c>
    </row>
    <row r="16" spans="1:8" ht="30" x14ac:dyDescent="0.25">
      <c r="A16" s="66">
        <v>4.01</v>
      </c>
      <c r="B16" s="67" t="s">
        <v>40</v>
      </c>
      <c r="C16" s="56" t="s">
        <v>11</v>
      </c>
      <c r="D16" s="59">
        <f>IF(C16="y",VLOOKUP(LUT!C17,LUT!$C$4:$E$52,3),IF(C16="n",VLOOKUP(LUT!C17,LUT!$C$4:$E$52,2)," "))</f>
        <v>0</v>
      </c>
      <c r="E16" s="57"/>
      <c r="F16" s="64" t="s">
        <v>41</v>
      </c>
      <c r="G16" s="64" t="s">
        <v>42</v>
      </c>
    </row>
    <row r="17" spans="1:7" x14ac:dyDescent="0.25">
      <c r="A17" s="66">
        <v>4.0199999999999996</v>
      </c>
      <c r="B17" s="67" t="s">
        <v>43</v>
      </c>
      <c r="C17" s="56" t="s">
        <v>11</v>
      </c>
      <c r="D17" s="59">
        <f>IF(C17="y",VLOOKUP(LUT!C18,LUT!C4:E52,3),IF(C17="n",VLOOKUP(LUT!C18,LUT!C4:E52,2)," "))</f>
        <v>0</v>
      </c>
      <c r="E17" s="57"/>
      <c r="F17" s="64" t="s">
        <v>44</v>
      </c>
      <c r="G17" s="64"/>
    </row>
    <row r="18" spans="1:7" ht="75" x14ac:dyDescent="0.25">
      <c r="A18" s="66">
        <v>4.03</v>
      </c>
      <c r="B18" s="67" t="s">
        <v>45</v>
      </c>
      <c r="C18" s="56" t="s">
        <v>26</v>
      </c>
      <c r="D18" s="59" t="str">
        <f>IF(C18="y",VLOOKUP(LUT!C19,LUT!$C$4:$E$52,3),IF(C18="n",VLOOKUP(LUT!C19,LUT!$C$4:$E$52,2)," "))</f>
        <v xml:space="preserve"> </v>
      </c>
      <c r="E18" s="57"/>
      <c r="F18" s="64" t="s">
        <v>46</v>
      </c>
      <c r="G18" s="64" t="s">
        <v>47</v>
      </c>
    </row>
    <row r="19" spans="1:7" ht="60" x14ac:dyDescent="0.25">
      <c r="A19" s="66">
        <v>4.04</v>
      </c>
      <c r="B19" s="67" t="s">
        <v>48</v>
      </c>
      <c r="C19" s="56" t="s">
        <v>11</v>
      </c>
      <c r="D19" s="59">
        <f>IF(C19="y",VLOOKUP(LUT!C20,LUT!$C$4:$E$52,3),IF(C19="n",VLOOKUP(LUT!C20,LUT!$C$4:$E$52,2)," "))</f>
        <v>-1</v>
      </c>
      <c r="E19" s="57"/>
      <c r="F19" s="64" t="s">
        <v>49</v>
      </c>
      <c r="G19" s="64" t="s">
        <v>50</v>
      </c>
    </row>
    <row r="20" spans="1:7" ht="60" x14ac:dyDescent="0.25">
      <c r="A20" s="66">
        <v>4.05</v>
      </c>
      <c r="B20" s="67" t="s">
        <v>51</v>
      </c>
      <c r="C20" s="56" t="s">
        <v>11</v>
      </c>
      <c r="D20" s="59">
        <f>IF(C20="y",VLOOKUP(LUT!C21,LUT!$C$4:$E$52,3),IF(C20="n",VLOOKUP(LUT!C21,LUT!$C$4:$E$52,2)," "))</f>
        <v>0</v>
      </c>
      <c r="E20" s="57"/>
      <c r="F20" s="64" t="s">
        <v>49</v>
      </c>
      <c r="G20" s="64" t="s">
        <v>50</v>
      </c>
    </row>
    <row r="21" spans="1:7" x14ac:dyDescent="0.25">
      <c r="A21" s="66">
        <v>4.0599999999999996</v>
      </c>
      <c r="B21" s="67" t="s">
        <v>52</v>
      </c>
      <c r="C21" s="56" t="s">
        <v>11</v>
      </c>
      <c r="D21" s="59">
        <f>IF(C21="y",VLOOKUP(LUT!C22,LUT!$C$4:$E$52,3),IF(C21="n",VLOOKUP(LUT!C22,LUT!$C$4:$E$52,2)," "))</f>
        <v>0</v>
      </c>
      <c r="E21" s="57"/>
      <c r="F21" s="64" t="s">
        <v>53</v>
      </c>
      <c r="G21" s="64"/>
    </row>
    <row r="22" spans="1:7" ht="105" x14ac:dyDescent="0.25">
      <c r="A22" s="66">
        <v>4.07</v>
      </c>
      <c r="B22" s="67" t="s">
        <v>54</v>
      </c>
      <c r="C22" s="56" t="s">
        <v>11</v>
      </c>
      <c r="D22" s="59">
        <f>IF(C22="y",VLOOKUP(LUT!C23,LUT!$C$4:$E$52,3),IF(C22="n",VLOOKUP(LUT!C23,LUT!$C$4:$E$52,2)," "))</f>
        <v>0</v>
      </c>
      <c r="E22" s="57"/>
      <c r="F22" s="64" t="s">
        <v>55</v>
      </c>
      <c r="G22" s="64" t="s">
        <v>56</v>
      </c>
    </row>
    <row r="23" spans="1:7" ht="60" x14ac:dyDescent="0.25">
      <c r="A23" s="66">
        <v>4.08</v>
      </c>
      <c r="B23" s="67" t="s">
        <v>57</v>
      </c>
      <c r="C23" s="56" t="s">
        <v>20</v>
      </c>
      <c r="D23" s="59">
        <f>IF(C23="y",VLOOKUP(LUT!C24,LUT!$C$4:$E$52,3),IF(C23="n",VLOOKUP(LUT!C24,LUT!$C$4:$E$52,2)," "))</f>
        <v>1</v>
      </c>
      <c r="E23" s="57"/>
      <c r="F23" s="64" t="s">
        <v>58</v>
      </c>
      <c r="G23" s="99" t="s">
        <v>59</v>
      </c>
    </row>
    <row r="24" spans="1:7" ht="90" x14ac:dyDescent="0.25">
      <c r="A24" s="66">
        <v>4.09</v>
      </c>
      <c r="B24" s="67" t="s">
        <v>60</v>
      </c>
      <c r="C24" s="56" t="s">
        <v>20</v>
      </c>
      <c r="D24" s="59">
        <f>IF(C24="y",VLOOKUP(LUT!C25,LUT!$C$4:$E$52,3),IF(C24="n",VLOOKUP(LUT!C25,LUT!$C$4:$E$52,2)," "))</f>
        <v>1</v>
      </c>
      <c r="E24" s="57"/>
      <c r="F24" s="64" t="s">
        <v>61</v>
      </c>
      <c r="G24" s="64" t="s">
        <v>62</v>
      </c>
    </row>
    <row r="25" spans="1:7" ht="60" x14ac:dyDescent="0.25">
      <c r="A25" s="66">
        <v>4.0999999999999996</v>
      </c>
      <c r="B25" s="68" t="s">
        <v>63</v>
      </c>
      <c r="C25" s="56" t="s">
        <v>11</v>
      </c>
      <c r="D25" s="59">
        <f>IF(C25="y",VLOOKUP(LUT!C26,LUT!$C$4:$E$52,3),IF(C25="n",VLOOKUP(LUT!C26,LUT!$C$4:$E$52,2)," "))</f>
        <v>0</v>
      </c>
      <c r="E25" s="57"/>
      <c r="F25" s="64" t="s">
        <v>64</v>
      </c>
      <c r="G25" s="64" t="s">
        <v>65</v>
      </c>
    </row>
    <row r="26" spans="1:7" ht="39" x14ac:dyDescent="0.25">
      <c r="A26" s="66">
        <v>4.1100000000000003</v>
      </c>
      <c r="B26" s="67" t="s">
        <v>66</v>
      </c>
      <c r="C26" s="56" t="s">
        <v>20</v>
      </c>
      <c r="D26" s="59">
        <f>IF(C26="y",VLOOKUP(LUT!C27,LUT!$C$4:$E$52,3),IF(C26="n",VLOOKUP(LUT!C27,LUT!$C$4:$E$52,2)," "))</f>
        <v>1</v>
      </c>
      <c r="E26" s="57"/>
      <c r="F26" s="64" t="s">
        <v>67</v>
      </c>
      <c r="G26" s="99" t="s">
        <v>68</v>
      </c>
    </row>
    <row r="27" spans="1:7" ht="30" x14ac:dyDescent="0.25">
      <c r="A27" s="66">
        <v>4.12</v>
      </c>
      <c r="B27" s="67" t="s">
        <v>69</v>
      </c>
      <c r="C27" s="56" t="s">
        <v>26</v>
      </c>
      <c r="D27" s="59" t="str">
        <f>IF(C27="y",VLOOKUP(LUT!C28,LUT!$C$4:$E$52,3),IF(C27="n",VLOOKUP(LUT!C28,LUT!$C$4:$E$52,2)," "))</f>
        <v xml:space="preserve"> </v>
      </c>
      <c r="E27" s="57"/>
      <c r="F27" s="64" t="s">
        <v>70</v>
      </c>
      <c r="G27" s="64"/>
    </row>
    <row r="28" spans="1:7" x14ac:dyDescent="0.25">
      <c r="A28" s="66">
        <v>5.01</v>
      </c>
      <c r="B28" s="67" t="s">
        <v>71</v>
      </c>
      <c r="C28" s="56" t="s">
        <v>11</v>
      </c>
      <c r="D28" s="59">
        <f>IF(C28="y",VLOOKUP(LUT!C29,LUT!$C$4:$E$52,3),IF(C28="n",VLOOKUP(LUT!C29,LUT!$C$4:$E$52,2)," "))</f>
        <v>0</v>
      </c>
      <c r="E28" s="57"/>
      <c r="F28" s="64" t="s">
        <v>72</v>
      </c>
      <c r="G28" s="64"/>
    </row>
    <row r="29" spans="1:7" x14ac:dyDescent="0.25">
      <c r="A29" s="66">
        <v>5.0199999999999996</v>
      </c>
      <c r="B29" s="67" t="s">
        <v>73</v>
      </c>
      <c r="C29" s="56" t="s">
        <v>11</v>
      </c>
      <c r="D29" s="59">
        <f>IF(C29="y",VLOOKUP(LUT!C30,LUT!$C$4:$E$52,3),IF(C29="n",VLOOKUP(LUT!C30,LUT!$C$4:$E$52,2)," "))</f>
        <v>0</v>
      </c>
      <c r="E29" s="57"/>
      <c r="F29" s="64" t="s">
        <v>74</v>
      </c>
      <c r="G29" s="64"/>
    </row>
    <row r="30" spans="1:7" x14ac:dyDescent="0.25">
      <c r="A30" s="66">
        <v>5.03</v>
      </c>
      <c r="B30" s="67" t="s">
        <v>75</v>
      </c>
      <c r="C30" s="56" t="s">
        <v>11</v>
      </c>
      <c r="D30" s="59">
        <f>IF(C30="y",VLOOKUP(LUT!C31,LUT!$C$4:$E$52,3),IF(C30="n",VLOOKUP(LUT!C31,LUT!$C$4:$E$52,2)," "))</f>
        <v>0</v>
      </c>
      <c r="E30" s="57"/>
      <c r="F30" s="64" t="s">
        <v>76</v>
      </c>
      <c r="G30" s="64"/>
    </row>
    <row r="31" spans="1:7" x14ac:dyDescent="0.25">
      <c r="A31" s="66">
        <v>5.04</v>
      </c>
      <c r="B31" s="67" t="s">
        <v>77</v>
      </c>
      <c r="C31" s="56" t="s">
        <v>11</v>
      </c>
      <c r="D31" s="59">
        <f>IF(C31="y",VLOOKUP(LUT!C32,LUT!$C$4:$E$52,3),IF(C31="n",VLOOKUP(LUT!C32,LUT!$C$4:$E$52,2)," "))</f>
        <v>0</v>
      </c>
      <c r="E31" s="57"/>
      <c r="F31" s="104" t="s">
        <v>78</v>
      </c>
      <c r="G31" s="64"/>
    </row>
    <row r="32" spans="1:7" ht="45" x14ac:dyDescent="0.25">
      <c r="A32" s="66">
        <v>6.01</v>
      </c>
      <c r="B32" s="67" t="s">
        <v>79</v>
      </c>
      <c r="C32" s="56" t="s">
        <v>11</v>
      </c>
      <c r="D32" s="59">
        <f>IF(C32="y",VLOOKUP(LUT!C33,LUT!$C$4:$E$52,3),IF(C32="n",VLOOKUP(LUT!C33,LUT!$C$4:$E$52,2)," "))</f>
        <v>0</v>
      </c>
      <c r="E32" s="57"/>
      <c r="F32" s="64" t="s">
        <v>80</v>
      </c>
      <c r="G32" s="64" t="s">
        <v>81</v>
      </c>
    </row>
    <row r="33" spans="1:7" ht="75" x14ac:dyDescent="0.25">
      <c r="A33" s="66">
        <v>6.02</v>
      </c>
      <c r="B33" s="67" t="s">
        <v>82</v>
      </c>
      <c r="C33" s="56" t="s">
        <v>20</v>
      </c>
      <c r="D33" s="59">
        <f>IF(C33="y",VLOOKUP(LUT!C34,LUT!$C$4:$E$52,3),IF(C33="n",VLOOKUP(LUT!C34,LUT!$C$4:$E$52,2)," "))</f>
        <v>1</v>
      </c>
      <c r="E33" s="57"/>
      <c r="F33" s="64" t="s">
        <v>83</v>
      </c>
      <c r="G33" s="64" t="s">
        <v>84</v>
      </c>
    </row>
    <row r="34" spans="1:7" x14ac:dyDescent="0.25">
      <c r="A34" s="66">
        <v>6.03</v>
      </c>
      <c r="B34" s="67" t="s">
        <v>85</v>
      </c>
      <c r="C34" s="56" t="s">
        <v>11</v>
      </c>
      <c r="D34" s="59">
        <f>IF(C34="y",VLOOKUP(LUT!C35,LUT!$C$4:$E$52,3),IF(C34="n",VLOOKUP(LUT!C35,LUT!$C$4:$E$52,2)," "))</f>
        <v>-1</v>
      </c>
      <c r="E34" s="57"/>
      <c r="F34" s="64" t="s">
        <v>86</v>
      </c>
      <c r="G34" s="64"/>
    </row>
    <row r="35" spans="1:7" ht="60" x14ac:dyDescent="0.25">
      <c r="A35" s="66">
        <v>6.04</v>
      </c>
      <c r="B35" s="67" t="s">
        <v>87</v>
      </c>
      <c r="C35" s="56" t="s">
        <v>11</v>
      </c>
      <c r="D35" s="59">
        <f>IF(C35="y",VLOOKUP(LUT!C36,LUT!$C$4:$E$52,3),IF(C35="n",VLOOKUP(LUT!C36,LUT!$C$4:$E$52,2)," "))</f>
        <v>-1</v>
      </c>
      <c r="E35" s="57"/>
      <c r="F35" s="64" t="s">
        <v>88</v>
      </c>
      <c r="G35" s="64" t="s">
        <v>89</v>
      </c>
    </row>
    <row r="36" spans="1:7" ht="120" x14ac:dyDescent="0.25">
      <c r="A36" s="66">
        <v>6.05</v>
      </c>
      <c r="B36" s="67" t="s">
        <v>90</v>
      </c>
      <c r="C36" s="56" t="s">
        <v>11</v>
      </c>
      <c r="D36" s="59">
        <f>IF(C36="y",VLOOKUP(LUT!C37,LUT!$C$4:$E$52,3),IF(C36="n",VLOOKUP(LUT!C37,LUT!$C$4:$E$52,2)," "))</f>
        <v>0</v>
      </c>
      <c r="E36" s="57"/>
      <c r="F36" s="64" t="s">
        <v>91</v>
      </c>
      <c r="G36" s="56" t="s">
        <v>32</v>
      </c>
    </row>
    <row r="37" spans="1:7" x14ac:dyDescent="0.25">
      <c r="A37" s="66">
        <v>6.06</v>
      </c>
      <c r="B37" s="67" t="s">
        <v>92</v>
      </c>
      <c r="C37" s="56" t="s">
        <v>11</v>
      </c>
      <c r="D37" s="59">
        <f>IF(C37="y",VLOOKUP(LUT!C38,LUT!$C$4:$E$52,3),IF(C37="n",VLOOKUP(LUT!C38,LUT!$C$4:$E$52,2)," "))</f>
        <v>-1</v>
      </c>
      <c r="E37" s="57"/>
      <c r="F37" s="64" t="s">
        <v>93</v>
      </c>
      <c r="G37" s="64"/>
    </row>
    <row r="38" spans="1:7" ht="75" x14ac:dyDescent="0.25">
      <c r="A38" s="66">
        <v>6.07</v>
      </c>
      <c r="B38" s="67" t="s">
        <v>94</v>
      </c>
      <c r="C38" s="84" t="s">
        <v>95</v>
      </c>
      <c r="D38" s="59">
        <f>IF(C38="1 or fewer",1,IF(C38="2 or 3",0,IF(C38&gt;="4 or more",-1," ")))</f>
        <v>0</v>
      </c>
      <c r="E38" s="57"/>
      <c r="F38" s="64" t="s">
        <v>96</v>
      </c>
      <c r="G38" s="64" t="s">
        <v>97</v>
      </c>
    </row>
    <row r="39" spans="1:7" ht="45" x14ac:dyDescent="0.25">
      <c r="A39" s="66">
        <v>7.01</v>
      </c>
      <c r="B39" s="67" t="s">
        <v>98</v>
      </c>
      <c r="C39" s="56" t="s">
        <v>11</v>
      </c>
      <c r="D39" s="59">
        <f>IF(C39="y",VLOOKUP(LUT!C40,LUT!$C$4:$E$52,3),IF(C39="n",VLOOKUP(LUT!C40,LUT!$C$4:$E$52,2)," "))</f>
        <v>-1</v>
      </c>
      <c r="E39" s="57"/>
      <c r="F39" s="101" t="s">
        <v>99</v>
      </c>
      <c r="G39" s="56"/>
    </row>
    <row r="40" spans="1:7" x14ac:dyDescent="0.25">
      <c r="A40" s="66">
        <v>7.02</v>
      </c>
      <c r="B40" s="67" t="s">
        <v>100</v>
      </c>
      <c r="C40" s="56" t="s">
        <v>11</v>
      </c>
      <c r="D40" s="59">
        <f>IF(C40="y",VLOOKUP(LUT!C41,LUT!$C$4:$E$52,3),IF(C40="n",VLOOKUP(LUT!C41,LUT!$C$4:$E$52,2)," "))</f>
        <v>-1</v>
      </c>
      <c r="E40" s="57"/>
      <c r="F40" s="64" t="s">
        <v>101</v>
      </c>
      <c r="G40" s="64"/>
    </row>
    <row r="41" spans="1:7" ht="30" x14ac:dyDescent="0.25">
      <c r="A41" s="66">
        <v>7.03</v>
      </c>
      <c r="B41" s="67" t="s">
        <v>102</v>
      </c>
      <c r="C41" s="56" t="s">
        <v>11</v>
      </c>
      <c r="D41" s="59">
        <f>IF(C41="y",VLOOKUP(LUT!C42,LUT!$C$4:$E$52,3),IF(C41="n",VLOOKUP(LUT!C42,LUT!$C$4:$E$52,2)," "))</f>
        <v>-1</v>
      </c>
      <c r="E41" s="57"/>
      <c r="F41" s="64" t="s">
        <v>103</v>
      </c>
      <c r="G41" s="64"/>
    </row>
    <row r="42" spans="1:7" ht="45" x14ac:dyDescent="0.25">
      <c r="A42" s="66">
        <v>7.04</v>
      </c>
      <c r="B42" s="67" t="s">
        <v>104</v>
      </c>
      <c r="C42" s="56" t="s">
        <v>11</v>
      </c>
      <c r="D42" s="59">
        <f>IF(C42="y",VLOOKUP(LUT!C43,LUT!$C$4:$E$52,3),IF(C42="n",VLOOKUP(LUT!C43,LUT!$C$4:$E$52,2)," "))</f>
        <v>-1</v>
      </c>
      <c r="E42" s="57"/>
      <c r="F42" s="64" t="s">
        <v>105</v>
      </c>
      <c r="G42" s="64" t="s">
        <v>106</v>
      </c>
    </row>
    <row r="43" spans="1:7" x14ac:dyDescent="0.25">
      <c r="A43" s="66">
        <v>7.05</v>
      </c>
      <c r="B43" s="67" t="s">
        <v>107</v>
      </c>
      <c r="C43" s="56" t="s">
        <v>11</v>
      </c>
      <c r="D43" s="59">
        <f>IF(C43="y",VLOOKUP(LUT!C44,LUT!$C$4:$E$52,3),IF(C43="n",VLOOKUP(LUT!C44,LUT!$C$4:$E$52,2)," "))</f>
        <v>-1</v>
      </c>
      <c r="E43" s="57"/>
      <c r="F43" s="64" t="s">
        <v>108</v>
      </c>
      <c r="G43" s="64"/>
    </row>
    <row r="44" spans="1:7" ht="60" x14ac:dyDescent="0.25">
      <c r="A44" s="66">
        <v>7.06</v>
      </c>
      <c r="B44" s="67" t="s">
        <v>109</v>
      </c>
      <c r="C44" s="56" t="s">
        <v>20</v>
      </c>
      <c r="D44" s="59">
        <f>IF(C44="y",VLOOKUP(LUT!C45,LUT!$C$4:$E$52,3),IF(C44="n",VLOOKUP(LUT!C45,LUT!$C$4:$E$52,2)," "))</f>
        <v>1</v>
      </c>
      <c r="E44" s="57"/>
      <c r="F44" s="64" t="s">
        <v>110</v>
      </c>
      <c r="G44" s="64" t="s">
        <v>111</v>
      </c>
    </row>
    <row r="45" spans="1:7" ht="30" x14ac:dyDescent="0.25">
      <c r="A45" s="66">
        <v>7.07</v>
      </c>
      <c r="B45" s="67" t="s">
        <v>112</v>
      </c>
      <c r="C45" s="56" t="s">
        <v>11</v>
      </c>
      <c r="D45" s="59">
        <f>IF(C45="y",VLOOKUP(LUT!C46,LUT!$C$4:$E$52,3),IF(C45="n",VLOOKUP(LUT!C46,LUT!$C$4:$E$52,2)," "))</f>
        <v>-1</v>
      </c>
      <c r="E45" s="57"/>
      <c r="F45" s="64" t="s">
        <v>113</v>
      </c>
      <c r="G45" s="64"/>
    </row>
    <row r="46" spans="1:7" ht="30" x14ac:dyDescent="0.25">
      <c r="A46" s="66">
        <v>7.08</v>
      </c>
      <c r="B46" s="67" t="s">
        <v>114</v>
      </c>
      <c r="C46" s="56" t="s">
        <v>11</v>
      </c>
      <c r="D46" s="59">
        <f>IF(C46="y",VLOOKUP(LUT!C47,LUT!$C$4:$E$52,3),IF(C46="n",VLOOKUP(LUT!C47,LUT!$C$4:$E$52,2)," "))</f>
        <v>-1</v>
      </c>
      <c r="E46" s="57"/>
      <c r="F46" s="64" t="s">
        <v>115</v>
      </c>
      <c r="G46" s="64"/>
    </row>
    <row r="47" spans="1:7" ht="30" x14ac:dyDescent="0.25">
      <c r="A47" s="66">
        <v>8.01</v>
      </c>
      <c r="B47" s="67" t="s">
        <v>116</v>
      </c>
      <c r="C47" s="56" t="s">
        <v>11</v>
      </c>
      <c r="D47" s="59">
        <f>IF(C47="y",VLOOKUP(LUT!C48,LUT!$C$4:$E$52,3),IF(C47="n",VLOOKUP(LUT!C48,LUT!$C$4:$E$52,2)," "))</f>
        <v>-1</v>
      </c>
      <c r="E47" s="57"/>
      <c r="F47" s="64" t="s">
        <v>117</v>
      </c>
      <c r="G47" s="64" t="s">
        <v>118</v>
      </c>
    </row>
    <row r="48" spans="1:7" ht="45" x14ac:dyDescent="0.25">
      <c r="A48" s="66">
        <v>8.02</v>
      </c>
      <c r="B48" s="67" t="s">
        <v>119</v>
      </c>
      <c r="C48" s="56" t="s">
        <v>26</v>
      </c>
      <c r="D48" s="59" t="str">
        <f>IF(C48="y",VLOOKUP(LUT!C49,LUT!$C$4:$E$52,3),IF(C48="n",VLOOKUP(LUT!C49,LUT!$C$4:$E$52,2)," "))</f>
        <v xml:space="preserve"> </v>
      </c>
      <c r="E48" s="57"/>
      <c r="F48" s="64" t="s">
        <v>120</v>
      </c>
      <c r="G48" s="64" t="s">
        <v>89</v>
      </c>
    </row>
    <row r="49" spans="1:7" x14ac:dyDescent="0.25">
      <c r="A49" s="66">
        <v>8.0299999999999994</v>
      </c>
      <c r="B49" s="67" t="s">
        <v>121</v>
      </c>
      <c r="C49" s="56" t="s">
        <v>26</v>
      </c>
      <c r="D49" s="59" t="str">
        <f>IF(C49="y",VLOOKUP(LUT!C50,LUT!$C$4:$E$52,3),IF(C49="n",VLOOKUP(LUT!C50,LUT!$C$4:$E$52,2)," "))</f>
        <v xml:space="preserve"> </v>
      </c>
      <c r="E49" s="57"/>
      <c r="F49" s="64" t="s">
        <v>122</v>
      </c>
      <c r="G49" s="64"/>
    </row>
    <row r="50" spans="1:7" ht="45" x14ac:dyDescent="0.25">
      <c r="A50" s="66">
        <v>8.0399999999999991</v>
      </c>
      <c r="B50" s="67" t="s">
        <v>123</v>
      </c>
      <c r="C50" s="56" t="s">
        <v>20</v>
      </c>
      <c r="D50" s="59">
        <f>IF(C50="y",VLOOKUP(LUT!C51,LUT!$C$4:$E$52,3),IF(C50="n",VLOOKUP(LUT!C51,LUT!$C$4:$E$52,2)," "))</f>
        <v>1</v>
      </c>
      <c r="E50" s="57"/>
      <c r="F50" s="64" t="s">
        <v>124</v>
      </c>
      <c r="G50" s="64" t="s">
        <v>125</v>
      </c>
    </row>
    <row r="51" spans="1:7" ht="30" x14ac:dyDescent="0.25">
      <c r="A51" s="66">
        <v>8.0500000000000007</v>
      </c>
      <c r="B51" s="67" t="s">
        <v>126</v>
      </c>
      <c r="C51" s="56" t="s">
        <v>26</v>
      </c>
      <c r="D51" s="59" t="str">
        <f>IF(C51="y",VLOOKUP(LUT!C52,LUT!$C$4:$E$52,3),IF(C51="n",VLOOKUP(LUT!C52,LUT!$C$4:$E$52,2)," "))</f>
        <v xml:space="preserve"> </v>
      </c>
      <c r="E51" s="57"/>
      <c r="F51" s="64" t="s">
        <v>127</v>
      </c>
      <c r="G51" s="64"/>
    </row>
    <row r="52" spans="1:7" ht="15.75" thickBot="1" x14ac:dyDescent="0.3">
      <c r="A52" s="87"/>
      <c r="B52" s="86"/>
      <c r="C52" s="56"/>
      <c r="D52" s="56"/>
      <c r="E52" s="57"/>
      <c r="F52" s="56"/>
      <c r="G52" s="56"/>
    </row>
    <row r="53" spans="1:7" ht="29.25" customHeight="1" thickTop="1" x14ac:dyDescent="0.25">
      <c r="A53" s="56"/>
      <c r="B53" s="56"/>
      <c r="C53" s="69" t="s">
        <v>128</v>
      </c>
      <c r="D53" s="61">
        <f>SUM(D3:D51)</f>
        <v>-3</v>
      </c>
      <c r="E53" s="62"/>
      <c r="F53" s="56"/>
      <c r="G53" s="56"/>
    </row>
    <row r="54" spans="1:7" ht="33" customHeight="1" thickBot="1" x14ac:dyDescent="0.3">
      <c r="A54" s="56"/>
      <c r="B54" s="56"/>
      <c r="C54" s="70" t="s">
        <v>129</v>
      </c>
      <c r="D54" s="21" t="str">
        <f>IF(E60="no","more info needed",IF(D53&lt;1,"accept",IF(D53&gt;6,"reject","evaluate further")))</f>
        <v>accept</v>
      </c>
      <c r="E54" s="62"/>
      <c r="F54" s="56"/>
      <c r="G54" s="56"/>
    </row>
    <row r="55" spans="1:7" ht="16.5" thickTop="1" thickBot="1" x14ac:dyDescent="0.3">
      <c r="A55" s="56"/>
      <c r="B55" s="56"/>
      <c r="C55" s="56"/>
      <c r="D55" s="56"/>
      <c r="E55" s="57"/>
      <c r="F55" s="56"/>
      <c r="G55" s="56"/>
    </row>
    <row r="56" spans="1:7" ht="46.5" thickTop="1" thickBot="1" x14ac:dyDescent="0.3">
      <c r="A56" s="56"/>
      <c r="B56" s="22" t="s">
        <v>130</v>
      </c>
      <c r="C56" s="23" t="s">
        <v>131</v>
      </c>
      <c r="D56" s="19" t="s">
        <v>132</v>
      </c>
      <c r="E56" s="62"/>
      <c r="F56" s="63"/>
      <c r="G56" s="56"/>
    </row>
    <row r="57" spans="1:7" ht="15.75" thickTop="1" x14ac:dyDescent="0.25">
      <c r="A57" s="56"/>
      <c r="B57" s="28" t="s">
        <v>133</v>
      </c>
      <c r="C57" s="24">
        <f>COUNTIF(C3:C15, "y")+COUNTIF(C3:C15, "n")+COUNTIF(C6:C7, "1")+COUNTIF(C6:C7, "2")+COUNTIF(C6:C7, "3")</f>
        <v>9</v>
      </c>
      <c r="D57" s="20" t="str">
        <f>IF(C57&gt;=2,"yes","no")</f>
        <v>yes</v>
      </c>
      <c r="E57" s="62"/>
      <c r="F57" s="56"/>
      <c r="G57" s="56"/>
    </row>
    <row r="58" spans="1:7" x14ac:dyDescent="0.25">
      <c r="A58" s="56"/>
      <c r="B58" s="29" t="s">
        <v>134</v>
      </c>
      <c r="C58" s="24">
        <f>COUNTIF(C16:C27,"y")+COUNTIF(C16:C27,"n")</f>
        <v>10</v>
      </c>
      <c r="D58" s="20" t="str">
        <f>IF(C58&gt;=2,"yes","no")</f>
        <v>yes</v>
      </c>
      <c r="E58" s="62"/>
      <c r="F58" s="56"/>
      <c r="G58" s="56"/>
    </row>
    <row r="59" spans="1:7" x14ac:dyDescent="0.25">
      <c r="A59" s="56"/>
      <c r="B59" s="28" t="s">
        <v>135</v>
      </c>
      <c r="C59" s="24">
        <f>COUNTIF(C28:C51,"y")+COUNTIF(C28:C51, "n")+COUNT(C28:C51)</f>
        <v>20</v>
      </c>
      <c r="D59" s="20" t="str">
        <f>IF(C59&gt;=6,"yes","no")</f>
        <v>yes</v>
      </c>
      <c r="E59" s="62"/>
      <c r="F59" s="56"/>
      <c r="G59" s="56"/>
    </row>
    <row r="60" spans="1:7" ht="15.75" thickBot="1" x14ac:dyDescent="0.3">
      <c r="A60" s="56"/>
      <c r="B60" s="25" t="s">
        <v>136</v>
      </c>
      <c r="C60" s="26">
        <f>SUM(C57:C59)</f>
        <v>39</v>
      </c>
      <c r="D60" s="21" t="str">
        <f>IF(D57="no","no",IF(D58="no","no",IF(D59="no","no","yes")))</f>
        <v>yes</v>
      </c>
      <c r="E60" s="62"/>
      <c r="F60" s="56"/>
      <c r="G60" s="56"/>
    </row>
    <row r="61" spans="1:7" ht="15.75" thickTop="1" x14ac:dyDescent="0.25">
      <c r="A61" s="56"/>
      <c r="B61" s="56"/>
      <c r="C61" s="56"/>
      <c r="D61" s="56"/>
      <c r="E61" s="57"/>
      <c r="F61" s="56"/>
      <c r="G61" s="56"/>
    </row>
    <row r="62" spans="1:7" x14ac:dyDescent="0.25">
      <c r="A62" s="56"/>
      <c r="B62" s="56"/>
      <c r="C62" s="56"/>
      <c r="D62" s="56"/>
      <c r="E62" s="57"/>
      <c r="F62" s="56"/>
      <c r="G62" s="56"/>
    </row>
    <row r="63" spans="1:7" ht="15.75" thickBot="1" x14ac:dyDescent="0.3">
      <c r="A63" s="56"/>
      <c r="B63" s="109" t="s">
        <v>137</v>
      </c>
      <c r="C63" s="109"/>
      <c r="D63" s="109"/>
      <c r="E63" s="62"/>
      <c r="F63" s="56"/>
      <c r="G63" s="56"/>
    </row>
    <row r="64" spans="1:7" ht="15.75" thickBot="1" x14ac:dyDescent="0.3">
      <c r="A64" s="56"/>
      <c r="B64" s="110" t="s">
        <v>138</v>
      </c>
      <c r="C64" s="111"/>
      <c r="D64" s="112"/>
      <c r="E64" s="62"/>
      <c r="F64" s="56"/>
      <c r="G64" s="56"/>
    </row>
    <row r="65" spans="1:7" x14ac:dyDescent="0.25">
      <c r="A65" s="56">
        <v>9.01</v>
      </c>
      <c r="B65" s="71" t="s">
        <v>139</v>
      </c>
      <c r="C65" s="113"/>
      <c r="D65" s="114"/>
      <c r="E65" s="62"/>
      <c r="F65" s="56"/>
      <c r="G65" s="56"/>
    </row>
    <row r="66" spans="1:7" x14ac:dyDescent="0.25">
      <c r="A66" s="56">
        <v>9.02</v>
      </c>
      <c r="B66" s="71" t="s">
        <v>140</v>
      </c>
      <c r="C66" s="115"/>
      <c r="D66" s="116"/>
      <c r="E66" s="62"/>
      <c r="F66" s="56"/>
      <c r="G66" s="56"/>
    </row>
    <row r="67" spans="1:7" x14ac:dyDescent="0.25">
      <c r="A67" s="56">
        <v>9.0299999999999994</v>
      </c>
      <c r="B67" s="71" t="s">
        <v>141</v>
      </c>
      <c r="C67" s="107"/>
      <c r="D67" s="108"/>
      <c r="E67" s="62"/>
      <c r="F67" s="56"/>
      <c r="G67" s="56"/>
    </row>
    <row r="68" spans="1:7" x14ac:dyDescent="0.25">
      <c r="A68" s="56">
        <v>9.0399999999999991</v>
      </c>
      <c r="B68" s="71" t="s">
        <v>142</v>
      </c>
      <c r="C68" s="107"/>
      <c r="D68" s="108"/>
      <c r="E68" s="62"/>
      <c r="F68" s="56"/>
      <c r="G68" s="56"/>
    </row>
    <row r="69" spans="1:7" x14ac:dyDescent="0.25">
      <c r="A69" s="56">
        <v>9.0500000000000007</v>
      </c>
      <c r="B69" s="71" t="s">
        <v>143</v>
      </c>
      <c r="C69" s="107"/>
      <c r="D69" s="108"/>
      <c r="E69" s="62"/>
      <c r="F69" s="56"/>
      <c r="G69" s="56"/>
    </row>
    <row r="70" spans="1:7" x14ac:dyDescent="0.25">
      <c r="A70" s="56">
        <v>9.06</v>
      </c>
      <c r="B70" s="71" t="s">
        <v>144</v>
      </c>
      <c r="C70" s="107"/>
      <c r="D70" s="108"/>
      <c r="E70" s="62"/>
      <c r="F70" s="56"/>
      <c r="G70" s="56"/>
    </row>
    <row r="71" spans="1:7" x14ac:dyDescent="0.25">
      <c r="A71" s="56">
        <v>9.07</v>
      </c>
      <c r="B71" s="71" t="s">
        <v>145</v>
      </c>
      <c r="C71" s="94"/>
      <c r="D71" s="97" t="str">
        <f>IF(C71="yes", IF(OR(C65="?", C66="?", C67="no", C67="?"), "eval.", IF(AND(C65="yes", C66="yes", C67="yes"), "reject", IF(OR(C65="no", C66="no"), "accept", " ")))," ")</f>
        <v xml:space="preserve"> </v>
      </c>
      <c r="E71" s="62"/>
      <c r="F71" s="56"/>
      <c r="G71" s="56"/>
    </row>
    <row r="72" spans="1:7" x14ac:dyDescent="0.25">
      <c r="A72" s="56">
        <v>9.08</v>
      </c>
      <c r="B72" s="71" t="s">
        <v>146</v>
      </c>
      <c r="C72" s="92"/>
      <c r="D72" s="89" t="str">
        <f>IF(C71="yes","STOP",IF(C72="yes",IF(C68="no","accept",IF(AND(C68="yes",OR(C69="yes",C70="yes")),"reject",IF(OR(C68="?",C69="?",C70="?",C69="no",C70="no"),"eval.",""))), ""))</f>
        <v/>
      </c>
      <c r="E72" s="62"/>
      <c r="F72" s="56"/>
      <c r="G72" s="56"/>
    </row>
    <row r="73" spans="1:7" ht="15.75" thickBot="1" x14ac:dyDescent="0.3">
      <c r="A73" s="56">
        <v>9.09</v>
      </c>
      <c r="B73" s="91" t="s">
        <v>147</v>
      </c>
      <c r="C73" s="93"/>
      <c r="D73" s="90" t="str">
        <f>IF(OR(C71="yes",C72="yes"),"STOP",IF(C73="yes",IF(AND(LUT!I26="accept",LUT!I27="accept"),"accept",IF(AND(LUT!I26="eval.",LUT!I27="eval."),"eval.",IF(OR(LUT!I26="reject",LUT!I27="reject"),"reject",""))),""))</f>
        <v/>
      </c>
      <c r="E73" s="62"/>
      <c r="F73" s="56"/>
      <c r="G73" s="56"/>
    </row>
    <row r="74" spans="1:7" ht="15.75" thickBot="1" x14ac:dyDescent="0.3">
      <c r="A74" s="56"/>
      <c r="B74" s="72" t="s">
        <v>148</v>
      </c>
      <c r="C74" s="105" t="str">
        <f>IF(OR(D71="accept", D72="accept", D73="accept"), "Accept", IF(OR(D71="eval.", D72="eval.", D73="eval."), "Evaluate Further", IF(OR(D71="reject", D72="reject",D73="reject"), "Reject", "")))</f>
        <v/>
      </c>
      <c r="D74" s="106"/>
      <c r="E74" s="62"/>
      <c r="F74" s="56"/>
      <c r="G74" s="56"/>
    </row>
    <row r="75" spans="1:7" x14ac:dyDescent="0.25">
      <c r="A75" s="56"/>
      <c r="B75" s="64"/>
      <c r="C75" s="64"/>
      <c r="D75" s="56"/>
      <c r="E75" s="57"/>
      <c r="F75" s="56"/>
      <c r="G75" s="56"/>
    </row>
    <row r="76" spans="1:7" x14ac:dyDescent="0.25">
      <c r="A76" s="56"/>
      <c r="B76" s="64"/>
      <c r="C76" s="64"/>
      <c r="D76" s="56"/>
      <c r="E76" s="57"/>
      <c r="F76" s="56"/>
      <c r="G76" s="56"/>
    </row>
    <row r="77" spans="1:7" x14ac:dyDescent="0.25">
      <c r="A77" s="56"/>
      <c r="B77" s="64"/>
      <c r="C77" s="64"/>
      <c r="D77" s="56"/>
      <c r="E77" s="57"/>
      <c r="F77" s="56"/>
      <c r="G77" s="56"/>
    </row>
    <row r="78" spans="1:7" x14ac:dyDescent="0.25">
      <c r="A78" s="56"/>
      <c r="B78" s="64"/>
      <c r="C78" s="64"/>
      <c r="D78" s="56"/>
      <c r="E78" s="57"/>
      <c r="F78" s="56"/>
      <c r="G78" s="56"/>
    </row>
    <row r="79" spans="1:7" x14ac:dyDescent="0.25">
      <c r="A79" s="56"/>
      <c r="B79" s="64"/>
      <c r="C79" s="64"/>
      <c r="D79" s="56"/>
      <c r="E79" s="57"/>
      <c r="F79" s="56"/>
      <c r="G79" s="56"/>
    </row>
    <row r="80" spans="1:7" x14ac:dyDescent="0.25">
      <c r="A80" s="56"/>
      <c r="B80" s="64"/>
      <c r="C80" s="64"/>
      <c r="D80" s="56"/>
      <c r="E80" s="57"/>
      <c r="F80" s="56"/>
      <c r="G80" s="56"/>
    </row>
    <row r="81" spans="1:7" x14ac:dyDescent="0.25">
      <c r="A81" s="56"/>
      <c r="B81" s="64"/>
      <c r="C81" s="64"/>
      <c r="D81" s="56"/>
      <c r="E81" s="57"/>
      <c r="F81" s="56"/>
      <c r="G81" s="56"/>
    </row>
    <row r="82" spans="1:7" x14ac:dyDescent="0.25">
      <c r="A82" s="56"/>
      <c r="B82" s="64"/>
      <c r="C82" s="64"/>
      <c r="D82" s="56"/>
      <c r="E82" s="57"/>
      <c r="F82" s="56"/>
      <c r="G82" s="56"/>
    </row>
    <row r="83" spans="1:7" x14ac:dyDescent="0.25">
      <c r="A83" s="56"/>
      <c r="B83" s="64"/>
      <c r="C83" s="64"/>
      <c r="D83" s="56"/>
      <c r="E83" s="57"/>
      <c r="F83" s="56"/>
      <c r="G83" s="56"/>
    </row>
    <row r="84" spans="1:7" x14ac:dyDescent="0.25">
      <c r="A84" s="56"/>
      <c r="B84" s="64"/>
      <c r="C84" s="64"/>
      <c r="D84" s="56"/>
      <c r="E84" s="57"/>
      <c r="F84" s="56"/>
      <c r="G84" s="56"/>
    </row>
    <row r="85" spans="1:7" x14ac:dyDescent="0.25">
      <c r="A85" s="56"/>
      <c r="B85" s="64"/>
      <c r="C85" s="64"/>
      <c r="D85" s="56"/>
      <c r="E85" s="57"/>
      <c r="F85" s="56"/>
      <c r="G85" s="56"/>
    </row>
    <row r="86" spans="1:7" x14ac:dyDescent="0.25">
      <c r="A86" s="56"/>
      <c r="B86" s="56"/>
      <c r="C86" s="56"/>
      <c r="D86" s="56"/>
      <c r="E86" s="57"/>
      <c r="F86" s="56"/>
      <c r="G86" s="56"/>
    </row>
    <row r="107" spans="6:6" x14ac:dyDescent="0.25">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x14ac:dyDescent="0.25"/>
  <cols>
    <col min="1" max="1" width="6.85546875" customWidth="1"/>
    <col min="8" max="8" width="18.28515625" customWidth="1"/>
  </cols>
  <sheetData>
    <row r="1" spans="2:18" ht="15.75" thickBot="1" x14ac:dyDescent="0.3"/>
    <row r="2" spans="2:18" ht="15.75" thickBot="1" x14ac:dyDescent="0.3">
      <c r="B2" t="s">
        <v>149</v>
      </c>
      <c r="H2" s="117" t="s">
        <v>150</v>
      </c>
      <c r="I2" s="118"/>
      <c r="J2" s="118"/>
      <c r="K2" s="118"/>
      <c r="L2" s="118"/>
      <c r="M2" s="118"/>
      <c r="N2" s="118"/>
      <c r="O2" s="118"/>
      <c r="P2" s="118"/>
      <c r="Q2" s="118"/>
      <c r="R2" s="119"/>
    </row>
    <row r="3" spans="2:18" x14ac:dyDescent="0.25">
      <c r="B3" s="1" t="s">
        <v>130</v>
      </c>
      <c r="C3" s="2" t="s">
        <v>4</v>
      </c>
      <c r="D3" s="2" t="s">
        <v>151</v>
      </c>
      <c r="E3" s="3" t="s">
        <v>152</v>
      </c>
      <c r="H3" s="139" t="s">
        <v>153</v>
      </c>
      <c r="I3" s="140"/>
      <c r="J3" s="140"/>
      <c r="K3" s="140"/>
      <c r="L3" s="140"/>
      <c r="M3" s="140"/>
      <c r="N3" s="140"/>
      <c r="O3" s="140"/>
      <c r="P3" s="140"/>
      <c r="Q3" s="140"/>
      <c r="R3" s="141"/>
    </row>
    <row r="4" spans="2:18" x14ac:dyDescent="0.25">
      <c r="B4" s="4" t="s">
        <v>154</v>
      </c>
      <c r="C4">
        <v>1.01</v>
      </c>
      <c r="D4">
        <v>0</v>
      </c>
      <c r="E4" s="5">
        <v>-3</v>
      </c>
      <c r="H4" s="142" t="s">
        <v>155</v>
      </c>
      <c r="I4" s="143"/>
      <c r="J4" s="143"/>
      <c r="K4" s="143"/>
      <c r="L4" s="143"/>
      <c r="M4" s="143"/>
      <c r="N4" s="143"/>
      <c r="O4" s="143"/>
      <c r="P4" s="143"/>
      <c r="Q4" s="143"/>
      <c r="R4" s="16" t="s">
        <v>156</v>
      </c>
    </row>
    <row r="5" spans="2:18" x14ac:dyDescent="0.25">
      <c r="B5" s="4" t="s">
        <v>135</v>
      </c>
      <c r="C5">
        <v>1.02</v>
      </c>
      <c r="D5">
        <v>-1</v>
      </c>
      <c r="E5" s="5">
        <v>1</v>
      </c>
      <c r="H5" s="142" t="s">
        <v>157</v>
      </c>
      <c r="I5" s="10">
        <v>2.0099999999999998</v>
      </c>
      <c r="J5" s="10">
        <v>1</v>
      </c>
      <c r="K5" s="10">
        <v>1</v>
      </c>
      <c r="L5" s="10">
        <v>1</v>
      </c>
      <c r="M5" s="10">
        <v>2</v>
      </c>
      <c r="N5" s="10">
        <v>2</v>
      </c>
      <c r="O5" s="10">
        <v>2</v>
      </c>
      <c r="P5" s="10">
        <v>3</v>
      </c>
      <c r="Q5" s="10">
        <v>3</v>
      </c>
      <c r="R5" s="11">
        <v>3</v>
      </c>
    </row>
    <row r="6" spans="2:18" x14ac:dyDescent="0.25">
      <c r="B6" s="4" t="s">
        <v>135</v>
      </c>
      <c r="C6">
        <v>1.03</v>
      </c>
      <c r="D6">
        <v>-1</v>
      </c>
      <c r="E6" s="5">
        <v>1</v>
      </c>
      <c r="H6" s="142"/>
      <c r="I6" s="10">
        <v>2.02</v>
      </c>
      <c r="J6" s="10">
        <v>1</v>
      </c>
      <c r="K6" s="10">
        <v>2</v>
      </c>
      <c r="L6" s="10">
        <v>3</v>
      </c>
      <c r="M6" s="10">
        <v>1</v>
      </c>
      <c r="N6" s="10">
        <v>2</v>
      </c>
      <c r="O6" s="10">
        <v>3</v>
      </c>
      <c r="P6" s="10">
        <v>1</v>
      </c>
      <c r="Q6" s="10">
        <v>2</v>
      </c>
      <c r="R6" s="11">
        <v>3</v>
      </c>
    </row>
    <row r="7" spans="2:18" x14ac:dyDescent="0.25">
      <c r="B7" s="4"/>
      <c r="C7">
        <v>2.0099999999999998</v>
      </c>
      <c r="D7" s="127" t="s">
        <v>158</v>
      </c>
      <c r="E7" s="128"/>
      <c r="H7" s="122" t="s">
        <v>159</v>
      </c>
      <c r="I7" s="10">
        <v>3.01</v>
      </c>
      <c r="J7" s="10">
        <v>2</v>
      </c>
      <c r="K7" s="10">
        <v>1</v>
      </c>
      <c r="L7" s="10">
        <v>1</v>
      </c>
      <c r="M7" s="10">
        <v>2</v>
      </c>
      <c r="N7" s="10">
        <v>2</v>
      </c>
      <c r="O7" s="10">
        <v>1</v>
      </c>
      <c r="P7" s="10">
        <v>2</v>
      </c>
      <c r="Q7" s="10">
        <v>2</v>
      </c>
      <c r="R7" s="11">
        <v>2</v>
      </c>
    </row>
    <row r="8" spans="2:18" x14ac:dyDescent="0.25">
      <c r="B8" s="4"/>
      <c r="C8">
        <v>2.02</v>
      </c>
      <c r="D8" s="129"/>
      <c r="E8" s="130"/>
      <c r="H8" s="122"/>
      <c r="I8" s="10">
        <v>3.02</v>
      </c>
      <c r="J8" s="10">
        <v>2</v>
      </c>
      <c r="K8" s="10">
        <v>1</v>
      </c>
      <c r="L8" s="10">
        <v>1</v>
      </c>
      <c r="M8" s="10">
        <v>2</v>
      </c>
      <c r="N8" s="10">
        <v>2</v>
      </c>
      <c r="O8" s="10">
        <v>1</v>
      </c>
      <c r="P8" s="10">
        <v>2</v>
      </c>
      <c r="Q8" s="10">
        <v>2</v>
      </c>
      <c r="R8" s="11">
        <v>2</v>
      </c>
    </row>
    <row r="9" spans="2:18" x14ac:dyDescent="0.25">
      <c r="B9" s="4" t="s">
        <v>135</v>
      </c>
      <c r="C9">
        <v>2.0299999999999998</v>
      </c>
      <c r="D9">
        <v>0</v>
      </c>
      <c r="E9" s="5">
        <v>1</v>
      </c>
      <c r="H9" s="122"/>
      <c r="I9" s="10">
        <v>3.03</v>
      </c>
      <c r="J9" s="10">
        <v>4</v>
      </c>
      <c r="K9" s="10">
        <v>2</v>
      </c>
      <c r="L9" s="10">
        <v>1</v>
      </c>
      <c r="M9" s="10">
        <v>4</v>
      </c>
      <c r="N9" s="10">
        <v>3</v>
      </c>
      <c r="O9" s="10">
        <v>2</v>
      </c>
      <c r="P9" s="10">
        <v>4</v>
      </c>
      <c r="Q9" s="10">
        <v>4</v>
      </c>
      <c r="R9" s="11">
        <v>4</v>
      </c>
    </row>
    <row r="10" spans="2:18" x14ac:dyDescent="0.25">
      <c r="B10" s="4" t="s">
        <v>135</v>
      </c>
      <c r="C10">
        <v>2.04</v>
      </c>
      <c r="D10">
        <v>0</v>
      </c>
      <c r="E10" s="5">
        <v>1</v>
      </c>
      <c r="H10" s="122"/>
      <c r="I10" s="10">
        <v>3.04</v>
      </c>
      <c r="J10" s="10">
        <v>4</v>
      </c>
      <c r="K10" s="10">
        <v>2</v>
      </c>
      <c r="L10" s="10">
        <v>1</v>
      </c>
      <c r="M10" s="10">
        <v>4</v>
      </c>
      <c r="N10" s="10">
        <v>3</v>
      </c>
      <c r="O10" s="10">
        <v>2</v>
      </c>
      <c r="P10" s="10">
        <v>4</v>
      </c>
      <c r="Q10" s="10">
        <v>4</v>
      </c>
      <c r="R10" s="11">
        <v>4</v>
      </c>
    </row>
    <row r="11" spans="2:18" x14ac:dyDescent="0.25">
      <c r="B11" s="4"/>
      <c r="C11">
        <v>2.0499999999999998</v>
      </c>
      <c r="E11" s="5"/>
      <c r="H11" s="122"/>
      <c r="I11" s="10">
        <v>3.05</v>
      </c>
      <c r="J11" s="10">
        <v>2</v>
      </c>
      <c r="K11" s="10">
        <v>1</v>
      </c>
      <c r="L11" s="10">
        <v>1</v>
      </c>
      <c r="M11" s="10">
        <v>2</v>
      </c>
      <c r="N11" s="10">
        <v>2</v>
      </c>
      <c r="O11" s="10">
        <v>1</v>
      </c>
      <c r="P11" s="10">
        <v>2</v>
      </c>
      <c r="Q11" s="10">
        <v>2</v>
      </c>
      <c r="R11" s="11">
        <v>2</v>
      </c>
    </row>
    <row r="12" spans="2:18" x14ac:dyDescent="0.25">
      <c r="B12" s="4" t="s">
        <v>135</v>
      </c>
      <c r="C12">
        <v>3.01</v>
      </c>
      <c r="D12" s="131" t="s">
        <v>160</v>
      </c>
      <c r="E12" s="132"/>
      <c r="H12" s="120" t="s">
        <v>161</v>
      </c>
      <c r="I12" s="121"/>
      <c r="J12" s="121"/>
      <c r="K12" s="121"/>
      <c r="L12" s="121"/>
      <c r="M12" s="121"/>
      <c r="N12" s="121"/>
      <c r="O12" s="121"/>
      <c r="P12" s="121"/>
      <c r="Q12" s="121"/>
      <c r="R12" s="124"/>
    </row>
    <row r="13" spans="2:18" x14ac:dyDescent="0.25">
      <c r="B13" s="4" t="s">
        <v>162</v>
      </c>
      <c r="C13">
        <v>3.02</v>
      </c>
      <c r="D13" s="133"/>
      <c r="E13" s="134"/>
      <c r="H13" s="4" t="s">
        <v>163</v>
      </c>
      <c r="I13" s="10">
        <v>2.0499999999999998</v>
      </c>
      <c r="J13" s="10" t="s">
        <v>26</v>
      </c>
      <c r="K13" s="10" t="s">
        <v>164</v>
      </c>
      <c r="L13" s="10" t="s">
        <v>165</v>
      </c>
      <c r="M13" s="121"/>
      <c r="N13" s="121"/>
      <c r="O13" s="121"/>
      <c r="P13" s="121"/>
      <c r="Q13" s="121"/>
      <c r="R13" s="124"/>
    </row>
    <row r="14" spans="2:18" x14ac:dyDescent="0.25">
      <c r="B14" s="4" t="s">
        <v>133</v>
      </c>
      <c r="C14">
        <v>3.03</v>
      </c>
      <c r="D14" s="133"/>
      <c r="E14" s="134"/>
      <c r="H14" s="122" t="s">
        <v>159</v>
      </c>
      <c r="I14" s="10">
        <v>3.01</v>
      </c>
      <c r="J14" s="10">
        <v>-1</v>
      </c>
      <c r="K14" s="10">
        <v>0</v>
      </c>
      <c r="L14" s="10">
        <v>-2</v>
      </c>
      <c r="M14" s="121"/>
      <c r="N14" s="121"/>
      <c r="O14" s="121"/>
      <c r="P14" s="121"/>
      <c r="Q14" s="121"/>
      <c r="R14" s="124"/>
    </row>
    <row r="15" spans="2:18" ht="15.75" thickBot="1" x14ac:dyDescent="0.3">
      <c r="B15" s="4" t="s">
        <v>162</v>
      </c>
      <c r="C15">
        <v>3.04</v>
      </c>
      <c r="D15" s="133"/>
      <c r="E15" s="134"/>
      <c r="H15" s="123"/>
      <c r="I15" s="13" t="s">
        <v>166</v>
      </c>
      <c r="J15" s="13">
        <v>0</v>
      </c>
      <c r="K15" s="13">
        <v>0</v>
      </c>
      <c r="L15" s="13">
        <v>0</v>
      </c>
      <c r="M15" s="125"/>
      <c r="N15" s="125"/>
      <c r="O15" s="125"/>
      <c r="P15" s="125"/>
      <c r="Q15" s="125"/>
      <c r="R15" s="126"/>
    </row>
    <row r="16" spans="2:18" x14ac:dyDescent="0.25">
      <c r="B16" s="4" t="s">
        <v>135</v>
      </c>
      <c r="C16">
        <v>3.05</v>
      </c>
      <c r="D16" s="135"/>
      <c r="E16" s="136"/>
    </row>
    <row r="17" spans="2:11" x14ac:dyDescent="0.25">
      <c r="B17" s="4" t="s">
        <v>167</v>
      </c>
      <c r="C17">
        <v>4.01</v>
      </c>
      <c r="D17">
        <v>0</v>
      </c>
      <c r="E17" s="5">
        <v>1</v>
      </c>
    </row>
    <row r="18" spans="2:11" ht="15.75" thickBot="1" x14ac:dyDescent="0.3">
      <c r="B18" s="4" t="s">
        <v>135</v>
      </c>
      <c r="C18">
        <v>4.0199999999999996</v>
      </c>
      <c r="D18">
        <v>0</v>
      </c>
      <c r="E18" s="5">
        <v>1</v>
      </c>
    </row>
    <row r="19" spans="2:11" x14ac:dyDescent="0.25">
      <c r="B19" s="4" t="s">
        <v>135</v>
      </c>
      <c r="C19">
        <v>4.03</v>
      </c>
      <c r="D19">
        <v>0</v>
      </c>
      <c r="E19" s="5">
        <v>1</v>
      </c>
      <c r="H19" s="117" t="s">
        <v>168</v>
      </c>
      <c r="I19" s="118"/>
      <c r="J19" s="118"/>
      <c r="K19" s="119"/>
    </row>
    <row r="20" spans="2:11" x14ac:dyDescent="0.25">
      <c r="B20" s="4" t="s">
        <v>133</v>
      </c>
      <c r="C20">
        <v>4.04</v>
      </c>
      <c r="D20">
        <v>-1</v>
      </c>
      <c r="E20" s="5">
        <v>1</v>
      </c>
      <c r="H20" s="4" t="s">
        <v>169</v>
      </c>
      <c r="I20" s="12">
        <v>1</v>
      </c>
      <c r="J20" s="12">
        <v>2</v>
      </c>
      <c r="K20" s="9">
        <v>4</v>
      </c>
    </row>
    <row r="21" spans="2:11" ht="15.75" thickBot="1" x14ac:dyDescent="0.3">
      <c r="B21" s="4" t="s">
        <v>135</v>
      </c>
      <c r="C21">
        <v>4.05</v>
      </c>
      <c r="D21">
        <v>0</v>
      </c>
      <c r="E21" s="5">
        <v>1</v>
      </c>
      <c r="H21" s="6" t="s">
        <v>6</v>
      </c>
      <c r="I21" s="14">
        <v>1</v>
      </c>
      <c r="J21" s="14">
        <v>0</v>
      </c>
      <c r="K21" s="15">
        <v>-1</v>
      </c>
    </row>
    <row r="22" spans="2:11" x14ac:dyDescent="0.25">
      <c r="B22" s="4" t="s">
        <v>135</v>
      </c>
      <c r="C22">
        <v>4.0599999999999996</v>
      </c>
      <c r="D22">
        <v>0</v>
      </c>
      <c r="E22" s="5">
        <v>1</v>
      </c>
    </row>
    <row r="23" spans="2:11" x14ac:dyDescent="0.25">
      <c r="B23" s="4" t="s">
        <v>135</v>
      </c>
      <c r="C23">
        <v>4.07</v>
      </c>
      <c r="D23">
        <v>0</v>
      </c>
      <c r="E23" s="5">
        <v>1</v>
      </c>
    </row>
    <row r="24" spans="2:11" ht="15.75" thickBot="1" x14ac:dyDescent="0.3">
      <c r="B24" s="4" t="s">
        <v>162</v>
      </c>
      <c r="C24">
        <v>4.08</v>
      </c>
      <c r="D24">
        <v>0</v>
      </c>
      <c r="E24" s="5">
        <v>1</v>
      </c>
    </row>
    <row r="25" spans="2:11" x14ac:dyDescent="0.25">
      <c r="B25" s="4" t="s">
        <v>162</v>
      </c>
      <c r="C25">
        <v>4.09</v>
      </c>
      <c r="D25">
        <v>0</v>
      </c>
      <c r="E25" s="5">
        <v>1</v>
      </c>
      <c r="H25" s="144" t="s">
        <v>170</v>
      </c>
      <c r="I25" s="145"/>
      <c r="J25" s="145"/>
      <c r="K25" s="146"/>
    </row>
    <row r="26" spans="2:11" x14ac:dyDescent="0.25">
      <c r="B26" s="4" t="s">
        <v>162</v>
      </c>
      <c r="C26">
        <v>4.0999999999999996</v>
      </c>
      <c r="D26">
        <v>0</v>
      </c>
      <c r="E26" s="5">
        <v>1</v>
      </c>
      <c r="H26" s="95" t="s">
        <v>171</v>
      </c>
      <c r="I26" s="147" t="str">
        <f>IF(OR('WRA Worksheet'!C65="?",'WRA Worksheet'!C66="?",'WRA Worksheet'!C67="?",'WRA Worksheet'!C67="no"),"eval.",IF(AND('WRA Worksheet'!C65="yes",'WRA Worksheet'!C66="yes",'WRA Worksheet'!C67="yes"),"reject",IF(OR('WRA Worksheet'!C65="no",'WRA Worksheet'!C66="no"),"accept","")))</f>
        <v/>
      </c>
      <c r="J26" s="147"/>
      <c r="K26" s="148"/>
    </row>
    <row r="27" spans="2:11" ht="15.75" thickBot="1" x14ac:dyDescent="0.3">
      <c r="B27" s="4" t="s">
        <v>162</v>
      </c>
      <c r="C27">
        <v>4.1100000000000003</v>
      </c>
      <c r="D27">
        <v>0</v>
      </c>
      <c r="E27" s="5">
        <v>1</v>
      </c>
      <c r="H27" s="96" t="s">
        <v>172</v>
      </c>
      <c r="I27" s="149" t="str">
        <f>IF('WRA Worksheet'!C68="no","accept",IF(AND('WRA Worksheet'!C68="yes",OR('WRA Worksheet'!C69="yes",'WRA Worksheet'!C70="yes")),"reject",IF(OR('WRA Worksheet'!C68="?",'WRA Worksheet'!C69="?",'WRA Worksheet'!C70="?",'WRA Worksheet'!C69="no",'WRA Worksheet'!C70="no"),"eval.","")))</f>
        <v/>
      </c>
      <c r="J27" s="149"/>
      <c r="K27" s="150"/>
    </row>
    <row r="28" spans="2:11" x14ac:dyDescent="0.25">
      <c r="B28" s="4" t="s">
        <v>135</v>
      </c>
      <c r="C28">
        <v>4.12</v>
      </c>
      <c r="D28">
        <v>0</v>
      </c>
      <c r="E28" s="5">
        <v>1</v>
      </c>
    </row>
    <row r="29" spans="2:11" x14ac:dyDescent="0.25">
      <c r="B29" s="4" t="s">
        <v>173</v>
      </c>
      <c r="C29">
        <v>5.01</v>
      </c>
      <c r="D29">
        <v>0</v>
      </c>
      <c r="E29" s="5">
        <v>5</v>
      </c>
    </row>
    <row r="30" spans="2:11" x14ac:dyDescent="0.25">
      <c r="B30" s="4" t="s">
        <v>135</v>
      </c>
      <c r="C30">
        <v>5.0199999999999996</v>
      </c>
      <c r="D30">
        <v>0</v>
      </c>
      <c r="E30" s="5">
        <v>1</v>
      </c>
    </row>
    <row r="31" spans="2:11" x14ac:dyDescent="0.25">
      <c r="B31" s="4" t="s">
        <v>162</v>
      </c>
      <c r="C31">
        <v>5.03</v>
      </c>
      <c r="D31">
        <v>0</v>
      </c>
      <c r="E31" s="5">
        <v>1</v>
      </c>
    </row>
    <row r="32" spans="2:11" x14ac:dyDescent="0.25">
      <c r="B32" s="4" t="s">
        <v>135</v>
      </c>
      <c r="C32">
        <v>5.04</v>
      </c>
      <c r="D32">
        <v>0</v>
      </c>
      <c r="E32" s="5">
        <v>1</v>
      </c>
    </row>
    <row r="33" spans="2:5" x14ac:dyDescent="0.25">
      <c r="B33" s="4" t="s">
        <v>135</v>
      </c>
      <c r="C33">
        <v>6.01</v>
      </c>
      <c r="D33">
        <v>0</v>
      </c>
      <c r="E33" s="5">
        <v>1</v>
      </c>
    </row>
    <row r="34" spans="2:5" x14ac:dyDescent="0.25">
      <c r="B34" s="4" t="s">
        <v>135</v>
      </c>
      <c r="C34">
        <v>6.02</v>
      </c>
      <c r="D34">
        <v>-1</v>
      </c>
      <c r="E34" s="5">
        <v>1</v>
      </c>
    </row>
    <row r="35" spans="2:5" x14ac:dyDescent="0.25">
      <c r="B35" s="4" t="s">
        <v>133</v>
      </c>
      <c r="C35">
        <v>6.03</v>
      </c>
      <c r="D35">
        <v>-1</v>
      </c>
      <c r="E35" s="5">
        <v>1</v>
      </c>
    </row>
    <row r="36" spans="2:5" x14ac:dyDescent="0.25">
      <c r="B36" s="4" t="s">
        <v>135</v>
      </c>
      <c r="C36">
        <v>6.04</v>
      </c>
      <c r="D36">
        <v>-1</v>
      </c>
      <c r="E36" s="5">
        <v>1</v>
      </c>
    </row>
    <row r="37" spans="2:5" x14ac:dyDescent="0.25">
      <c r="B37" s="4" t="s">
        <v>135</v>
      </c>
      <c r="C37">
        <v>6.05</v>
      </c>
      <c r="D37">
        <v>0</v>
      </c>
      <c r="E37" s="5">
        <v>-1</v>
      </c>
    </row>
    <row r="38" spans="2:5" x14ac:dyDescent="0.25">
      <c r="B38" s="4" t="s">
        <v>133</v>
      </c>
      <c r="C38">
        <v>6.06</v>
      </c>
      <c r="D38">
        <v>-1</v>
      </c>
      <c r="E38" s="5">
        <v>1</v>
      </c>
    </row>
    <row r="39" spans="2:5" x14ac:dyDescent="0.25">
      <c r="B39" s="4" t="s">
        <v>135</v>
      </c>
      <c r="C39">
        <v>6.07</v>
      </c>
      <c r="D39" s="137" t="s">
        <v>174</v>
      </c>
      <c r="E39" s="138"/>
    </row>
    <row r="40" spans="2:5" x14ac:dyDescent="0.25">
      <c r="B40" s="4" t="s">
        <v>133</v>
      </c>
      <c r="C40">
        <v>7.01</v>
      </c>
      <c r="D40">
        <v>-1</v>
      </c>
      <c r="E40" s="5">
        <v>1</v>
      </c>
    </row>
    <row r="41" spans="2:5" x14ac:dyDescent="0.25">
      <c r="B41" s="4" t="s">
        <v>135</v>
      </c>
      <c r="C41">
        <v>7.02</v>
      </c>
      <c r="D41">
        <v>-1</v>
      </c>
      <c r="E41" s="5">
        <v>1</v>
      </c>
    </row>
    <row r="42" spans="2:5" x14ac:dyDescent="0.25">
      <c r="B42" s="4" t="s">
        <v>133</v>
      </c>
      <c r="C42">
        <v>7.03</v>
      </c>
      <c r="D42">
        <v>-1</v>
      </c>
      <c r="E42" s="5">
        <v>1</v>
      </c>
    </row>
    <row r="43" spans="2:5" x14ac:dyDescent="0.25">
      <c r="B43" s="4" t="s">
        <v>135</v>
      </c>
      <c r="C43">
        <v>7.04</v>
      </c>
      <c r="D43">
        <v>-1</v>
      </c>
      <c r="E43" s="5">
        <v>1</v>
      </c>
    </row>
    <row r="44" spans="2:5" x14ac:dyDescent="0.25">
      <c r="B44" s="4" t="s">
        <v>162</v>
      </c>
      <c r="C44">
        <v>7.05</v>
      </c>
      <c r="D44">
        <v>-1</v>
      </c>
      <c r="E44" s="5">
        <v>1</v>
      </c>
    </row>
    <row r="45" spans="2:5" x14ac:dyDescent="0.25">
      <c r="B45" s="4" t="s">
        <v>162</v>
      </c>
      <c r="C45">
        <v>7.06</v>
      </c>
      <c r="D45">
        <v>-1</v>
      </c>
      <c r="E45" s="5">
        <v>1</v>
      </c>
    </row>
    <row r="46" spans="2:5" x14ac:dyDescent="0.25">
      <c r="B46" s="4" t="s">
        <v>135</v>
      </c>
      <c r="C46">
        <v>7.07</v>
      </c>
      <c r="D46">
        <v>-1</v>
      </c>
      <c r="E46" s="5">
        <v>1</v>
      </c>
    </row>
    <row r="47" spans="2:5" x14ac:dyDescent="0.25">
      <c r="B47" s="4" t="s">
        <v>135</v>
      </c>
      <c r="C47">
        <v>7.08</v>
      </c>
      <c r="D47">
        <v>-1</v>
      </c>
      <c r="E47" s="5">
        <v>1</v>
      </c>
    </row>
    <row r="48" spans="2:5" x14ac:dyDescent="0.25">
      <c r="B48" s="4" t="s">
        <v>135</v>
      </c>
      <c r="C48">
        <v>8.01</v>
      </c>
      <c r="D48">
        <v>-1</v>
      </c>
      <c r="E48" s="5">
        <v>1</v>
      </c>
    </row>
    <row r="49" spans="2:5" x14ac:dyDescent="0.25">
      <c r="B49" s="4" t="s">
        <v>135</v>
      </c>
      <c r="C49">
        <v>8.02</v>
      </c>
      <c r="D49">
        <v>-1</v>
      </c>
      <c r="E49" s="5">
        <v>1</v>
      </c>
    </row>
    <row r="50" spans="2:5" x14ac:dyDescent="0.25">
      <c r="B50" s="4" t="s">
        <v>133</v>
      </c>
      <c r="C50">
        <v>8.0299999999999994</v>
      </c>
      <c r="D50">
        <v>1</v>
      </c>
      <c r="E50" s="5">
        <v>-1</v>
      </c>
    </row>
    <row r="51" spans="2:5" x14ac:dyDescent="0.25">
      <c r="B51" s="4" t="s">
        <v>133</v>
      </c>
      <c r="C51">
        <v>8.0399999999999991</v>
      </c>
      <c r="D51">
        <v>-1</v>
      </c>
      <c r="E51" s="5">
        <v>1</v>
      </c>
    </row>
    <row r="52" spans="2:5" x14ac:dyDescent="0.25">
      <c r="B52" s="4" t="s">
        <v>135</v>
      </c>
      <c r="C52">
        <v>8.0500000000000007</v>
      </c>
      <c r="D52">
        <v>1</v>
      </c>
      <c r="E52" s="5">
        <v>-1</v>
      </c>
    </row>
    <row r="53" spans="2:5" x14ac:dyDescent="0.25">
      <c r="B53" s="4"/>
      <c r="E53" s="5"/>
    </row>
    <row r="54" spans="2:5" ht="15.75" thickBot="1" x14ac:dyDescent="0.3">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x14ac:dyDescent="0.25"/>
  <cols>
    <col min="1" max="1" width="7.140625" customWidth="1"/>
    <col min="2" max="2" width="64.42578125" customWidth="1"/>
  </cols>
  <sheetData>
    <row r="1" spans="1:4" ht="109.5" customHeight="1" x14ac:dyDescent="0.25">
      <c r="A1" s="154" t="str">
        <f>'WRA Worksheet'!F1</f>
        <v>Assessment date: 15 July 2025 Prepared by Cameron Deelstra</v>
      </c>
      <c r="B1" s="155"/>
      <c r="C1" s="155"/>
      <c r="D1" s="98" t="s">
        <v>175</v>
      </c>
    </row>
    <row r="2" spans="1:4" ht="18.75" x14ac:dyDescent="0.25">
      <c r="A2" s="151" t="s">
        <v>176</v>
      </c>
      <c r="B2" s="152"/>
      <c r="C2" s="73" t="s">
        <v>5</v>
      </c>
      <c r="D2" s="73" t="s">
        <v>6</v>
      </c>
    </row>
    <row r="3" spans="1:4" x14ac:dyDescent="0.25">
      <c r="A3" s="74">
        <v>1.01</v>
      </c>
      <c r="B3" s="75" t="s">
        <v>10</v>
      </c>
      <c r="C3" s="76" t="str">
        <f>'WRA Worksheet'!C3</f>
        <v>n</v>
      </c>
      <c r="D3" s="82">
        <f>'WRA Worksheet'!D3</f>
        <v>0</v>
      </c>
    </row>
    <row r="4" spans="1:4" x14ac:dyDescent="0.25">
      <c r="A4" s="74">
        <v>1.02</v>
      </c>
      <c r="B4" s="75" t="s">
        <v>13</v>
      </c>
      <c r="C4" s="76">
        <f>'WRA Worksheet'!C4</f>
        <v>0</v>
      </c>
      <c r="D4" s="82" t="str">
        <f>'WRA Worksheet'!D4</f>
        <v xml:space="preserve"> </v>
      </c>
    </row>
    <row r="5" spans="1:4" x14ac:dyDescent="0.25">
      <c r="A5" s="74">
        <v>1.03</v>
      </c>
      <c r="B5" s="75" t="s">
        <v>14</v>
      </c>
      <c r="C5" s="76">
        <f>'WRA Worksheet'!C5</f>
        <v>0</v>
      </c>
      <c r="D5" s="82" t="str">
        <f>'WRA Worksheet'!D5</f>
        <v xml:space="preserve"> </v>
      </c>
    </row>
    <row r="6" spans="1:4" ht="48" x14ac:dyDescent="0.25">
      <c r="A6" s="74">
        <v>2.0099999999999998</v>
      </c>
      <c r="B6" s="77" t="s">
        <v>177</v>
      </c>
      <c r="C6" s="76">
        <f>'WRA Worksheet'!C6</f>
        <v>1</v>
      </c>
      <c r="D6" s="83"/>
    </row>
    <row r="7" spans="1:4" x14ac:dyDescent="0.25">
      <c r="A7" s="74">
        <v>2.02</v>
      </c>
      <c r="B7" s="75" t="s">
        <v>178</v>
      </c>
      <c r="C7" s="76">
        <f>'WRA Worksheet'!C7</f>
        <v>2</v>
      </c>
      <c r="D7" s="83"/>
    </row>
    <row r="8" spans="1:4" x14ac:dyDescent="0.25">
      <c r="A8" s="74">
        <v>2.0299999999999998</v>
      </c>
      <c r="B8" s="75" t="s">
        <v>19</v>
      </c>
      <c r="C8" s="76" t="str">
        <f>'WRA Worksheet'!C8</f>
        <v>y</v>
      </c>
      <c r="D8" s="82">
        <f>'WRA Worksheet'!D8</f>
        <v>1</v>
      </c>
    </row>
    <row r="9" spans="1:4" ht="48" x14ac:dyDescent="0.25">
      <c r="A9" s="74">
        <v>2.04</v>
      </c>
      <c r="B9" s="78" t="s">
        <v>23</v>
      </c>
      <c r="C9" s="76" t="str">
        <f>'WRA Worksheet'!C9</f>
        <v>n</v>
      </c>
      <c r="D9" s="82">
        <f>'WRA Worksheet'!D9</f>
        <v>0</v>
      </c>
    </row>
    <row r="10" spans="1:4" ht="30" x14ac:dyDescent="0.25">
      <c r="A10" s="74">
        <v>2.0499999999999998</v>
      </c>
      <c r="B10" s="75" t="s">
        <v>25</v>
      </c>
      <c r="C10" s="79" t="str">
        <f>'WRA Worksheet'!C10</f>
        <v>?</v>
      </c>
      <c r="D10" s="83"/>
    </row>
    <row r="11" spans="1:4" x14ac:dyDescent="0.25">
      <c r="A11" s="74">
        <v>3.01</v>
      </c>
      <c r="B11" s="75" t="s">
        <v>29</v>
      </c>
      <c r="C11" s="76" t="str">
        <f>'WRA Worksheet'!C11</f>
        <v>y</v>
      </c>
      <c r="D11" s="82">
        <f>'WRA Worksheet'!D11</f>
        <v>1</v>
      </c>
    </row>
    <row r="12" spans="1:4" x14ac:dyDescent="0.25">
      <c r="A12" s="74">
        <v>3.02</v>
      </c>
      <c r="B12" s="75" t="s">
        <v>30</v>
      </c>
      <c r="C12" s="76" t="str">
        <f>'WRA Worksheet'!C12</f>
        <v>?</v>
      </c>
      <c r="D12" s="82" t="str">
        <f>'WRA Worksheet'!D12</f>
        <v/>
      </c>
    </row>
    <row r="13" spans="1:4" x14ac:dyDescent="0.25">
      <c r="A13" s="74">
        <v>3.03</v>
      </c>
      <c r="B13" s="75" t="s">
        <v>33</v>
      </c>
      <c r="C13" s="76" t="str">
        <f>'WRA Worksheet'!C13</f>
        <v>n</v>
      </c>
      <c r="D13" s="82">
        <f>'WRA Worksheet'!D13</f>
        <v>0</v>
      </c>
    </row>
    <row r="14" spans="1:4" x14ac:dyDescent="0.25">
      <c r="A14" s="74">
        <v>3.04</v>
      </c>
      <c r="B14" s="75" t="s">
        <v>35</v>
      </c>
      <c r="C14" s="76" t="str">
        <f>'WRA Worksheet'!C14</f>
        <v>n</v>
      </c>
      <c r="D14" s="82">
        <f>'WRA Worksheet'!D14</f>
        <v>0</v>
      </c>
    </row>
    <row r="15" spans="1:4" x14ac:dyDescent="0.25">
      <c r="A15" s="74">
        <v>3.05</v>
      </c>
      <c r="B15" s="75" t="s">
        <v>37</v>
      </c>
      <c r="C15" s="76" t="str">
        <f>'WRA Worksheet'!C15</f>
        <v>y</v>
      </c>
      <c r="D15" s="82">
        <f>'WRA Worksheet'!D15</f>
        <v>1</v>
      </c>
    </row>
    <row r="16" spans="1:4" x14ac:dyDescent="0.25">
      <c r="A16" s="74">
        <v>4.01</v>
      </c>
      <c r="B16" s="75" t="s">
        <v>40</v>
      </c>
      <c r="C16" s="76" t="str">
        <f>'WRA Worksheet'!C16</f>
        <v>n</v>
      </c>
      <c r="D16" s="82">
        <f>'WRA Worksheet'!D16</f>
        <v>0</v>
      </c>
    </row>
    <row r="17" spans="1:4" x14ac:dyDescent="0.25">
      <c r="A17" s="74">
        <v>4.0199999999999996</v>
      </c>
      <c r="B17" s="75" t="s">
        <v>43</v>
      </c>
      <c r="C17" s="76" t="str">
        <f>'WRA Worksheet'!C17</f>
        <v>n</v>
      </c>
      <c r="D17" s="82">
        <f>'WRA Worksheet'!D17</f>
        <v>0</v>
      </c>
    </row>
    <row r="18" spans="1:4" x14ac:dyDescent="0.25">
      <c r="A18" s="74">
        <v>4.03</v>
      </c>
      <c r="B18" s="75" t="s">
        <v>45</v>
      </c>
      <c r="C18" s="76" t="str">
        <f>'WRA Worksheet'!C18</f>
        <v>?</v>
      </c>
      <c r="D18" s="82" t="str">
        <f>'WRA Worksheet'!D18</f>
        <v xml:space="preserve"> </v>
      </c>
    </row>
    <row r="19" spans="1:4" x14ac:dyDescent="0.25">
      <c r="A19" s="74">
        <v>4.04</v>
      </c>
      <c r="B19" s="75" t="s">
        <v>48</v>
      </c>
      <c r="C19" s="76" t="str">
        <f>'WRA Worksheet'!C19</f>
        <v>n</v>
      </c>
      <c r="D19" s="82">
        <f>'WRA Worksheet'!D19</f>
        <v>-1</v>
      </c>
    </row>
    <row r="20" spans="1:4" x14ac:dyDescent="0.25">
      <c r="A20" s="74">
        <v>4.05</v>
      </c>
      <c r="B20" s="75" t="s">
        <v>51</v>
      </c>
      <c r="C20" s="76" t="str">
        <f>'WRA Worksheet'!C20</f>
        <v>n</v>
      </c>
      <c r="D20" s="82">
        <f>'WRA Worksheet'!D20</f>
        <v>0</v>
      </c>
    </row>
    <row r="21" spans="1:4" x14ac:dyDescent="0.25">
      <c r="A21" s="74">
        <v>4.0599999999999996</v>
      </c>
      <c r="B21" s="75" t="s">
        <v>52</v>
      </c>
      <c r="C21" s="76" t="str">
        <f>'WRA Worksheet'!C21</f>
        <v>n</v>
      </c>
      <c r="D21" s="82">
        <f>'WRA Worksheet'!D21</f>
        <v>0</v>
      </c>
    </row>
    <row r="22" spans="1:4" x14ac:dyDescent="0.25">
      <c r="A22" s="74">
        <v>4.07</v>
      </c>
      <c r="B22" s="75" t="s">
        <v>54</v>
      </c>
      <c r="C22" s="76" t="str">
        <f>'WRA Worksheet'!C22</f>
        <v>n</v>
      </c>
      <c r="D22" s="82">
        <f>'WRA Worksheet'!D22</f>
        <v>0</v>
      </c>
    </row>
    <row r="23" spans="1:4" x14ac:dyDescent="0.25">
      <c r="A23" s="74">
        <v>4.08</v>
      </c>
      <c r="B23" s="75" t="s">
        <v>57</v>
      </c>
      <c r="C23" s="76" t="str">
        <f>'WRA Worksheet'!C23</f>
        <v>y</v>
      </c>
      <c r="D23" s="82">
        <f>'WRA Worksheet'!D23</f>
        <v>1</v>
      </c>
    </row>
    <row r="24" spans="1:4" x14ac:dyDescent="0.25">
      <c r="A24" s="74">
        <v>4.09</v>
      </c>
      <c r="B24" s="75" t="s">
        <v>60</v>
      </c>
      <c r="C24" s="76" t="str">
        <f>'WRA Worksheet'!C24</f>
        <v>y</v>
      </c>
      <c r="D24" s="82">
        <f>'WRA Worksheet'!D24</f>
        <v>1</v>
      </c>
    </row>
    <row r="25" spans="1:4" ht="45" x14ac:dyDescent="0.25">
      <c r="A25" s="74">
        <v>4.0999999999999996</v>
      </c>
      <c r="B25" s="80" t="s">
        <v>63</v>
      </c>
      <c r="C25" s="76" t="str">
        <f>'WRA Worksheet'!C25</f>
        <v>n</v>
      </c>
      <c r="D25" s="82">
        <f>'WRA Worksheet'!D25</f>
        <v>0</v>
      </c>
    </row>
    <row r="26" spans="1:4" x14ac:dyDescent="0.25">
      <c r="A26" s="74">
        <v>4.1100000000000003</v>
      </c>
      <c r="B26" s="75" t="s">
        <v>66</v>
      </c>
      <c r="C26" s="76" t="str">
        <f>'WRA Worksheet'!C26</f>
        <v>y</v>
      </c>
      <c r="D26" s="82">
        <f>'WRA Worksheet'!D26</f>
        <v>1</v>
      </c>
    </row>
    <row r="27" spans="1:4" x14ac:dyDescent="0.25">
      <c r="A27" s="74">
        <v>4.12</v>
      </c>
      <c r="B27" s="75" t="s">
        <v>69</v>
      </c>
      <c r="C27" s="76" t="str">
        <f>'WRA Worksheet'!C27</f>
        <v>?</v>
      </c>
      <c r="D27" s="82" t="str">
        <f>'WRA Worksheet'!D27</f>
        <v xml:space="preserve"> </v>
      </c>
    </row>
    <row r="28" spans="1:4" x14ac:dyDescent="0.25">
      <c r="A28" s="74">
        <v>5.01</v>
      </c>
      <c r="B28" s="75" t="s">
        <v>71</v>
      </c>
      <c r="C28" s="76" t="str">
        <f>'WRA Worksheet'!C28</f>
        <v>n</v>
      </c>
      <c r="D28" s="82">
        <f>'WRA Worksheet'!D28</f>
        <v>0</v>
      </c>
    </row>
    <row r="29" spans="1:4" x14ac:dyDescent="0.25">
      <c r="A29" s="74">
        <v>5.0199999999999996</v>
      </c>
      <c r="B29" s="75" t="s">
        <v>73</v>
      </c>
      <c r="C29" s="76" t="str">
        <f>'WRA Worksheet'!C29</f>
        <v>n</v>
      </c>
      <c r="D29" s="82">
        <f>'WRA Worksheet'!D29</f>
        <v>0</v>
      </c>
    </row>
    <row r="30" spans="1:4" x14ac:dyDescent="0.25">
      <c r="A30" s="74">
        <v>5.03</v>
      </c>
      <c r="B30" s="75" t="s">
        <v>75</v>
      </c>
      <c r="C30" s="76" t="str">
        <f>'WRA Worksheet'!C30</f>
        <v>n</v>
      </c>
      <c r="D30" s="82">
        <f>'WRA Worksheet'!D30</f>
        <v>0</v>
      </c>
    </row>
    <row r="31" spans="1:4" x14ac:dyDescent="0.25">
      <c r="A31" s="74">
        <v>5.04</v>
      </c>
      <c r="B31" s="75" t="s">
        <v>77</v>
      </c>
      <c r="C31" s="76" t="str">
        <f>'WRA Worksheet'!C31</f>
        <v>n</v>
      </c>
      <c r="D31" s="82">
        <f>'WRA Worksheet'!D31</f>
        <v>0</v>
      </c>
    </row>
    <row r="32" spans="1:4" x14ac:dyDescent="0.25">
      <c r="A32" s="74">
        <v>6.01</v>
      </c>
      <c r="B32" s="75" t="s">
        <v>79</v>
      </c>
      <c r="C32" s="76" t="str">
        <f>'WRA Worksheet'!C32</f>
        <v>n</v>
      </c>
      <c r="D32" s="82">
        <f>'WRA Worksheet'!D32</f>
        <v>0</v>
      </c>
    </row>
    <row r="33" spans="1:4" x14ac:dyDescent="0.25">
      <c r="A33" s="74">
        <v>6.02</v>
      </c>
      <c r="B33" s="75" t="s">
        <v>82</v>
      </c>
      <c r="C33" s="76" t="str">
        <f>'WRA Worksheet'!C33</f>
        <v>y</v>
      </c>
      <c r="D33" s="82">
        <f>'WRA Worksheet'!D33</f>
        <v>1</v>
      </c>
    </row>
    <row r="34" spans="1:4" x14ac:dyDescent="0.25">
      <c r="A34" s="74">
        <v>6.03</v>
      </c>
      <c r="B34" s="75" t="s">
        <v>85</v>
      </c>
      <c r="C34" s="76" t="str">
        <f>'WRA Worksheet'!C34</f>
        <v>n</v>
      </c>
      <c r="D34" s="82">
        <f>'WRA Worksheet'!D34</f>
        <v>-1</v>
      </c>
    </row>
    <row r="35" spans="1:4" x14ac:dyDescent="0.25">
      <c r="A35" s="74">
        <v>6.04</v>
      </c>
      <c r="B35" s="75" t="s">
        <v>87</v>
      </c>
      <c r="C35" s="76" t="str">
        <f>'WRA Worksheet'!C35</f>
        <v>n</v>
      </c>
      <c r="D35" s="82">
        <f>'WRA Worksheet'!D35</f>
        <v>-1</v>
      </c>
    </row>
    <row r="36" spans="1:4" x14ac:dyDescent="0.25">
      <c r="A36" s="74">
        <v>6.05</v>
      </c>
      <c r="B36" s="75" t="s">
        <v>90</v>
      </c>
      <c r="C36" s="76" t="str">
        <f>'WRA Worksheet'!C36</f>
        <v>n</v>
      </c>
      <c r="D36" s="82">
        <f>'WRA Worksheet'!D36</f>
        <v>0</v>
      </c>
    </row>
    <row r="37" spans="1:4" x14ac:dyDescent="0.25">
      <c r="A37" s="74">
        <v>6.06</v>
      </c>
      <c r="B37" s="75" t="s">
        <v>92</v>
      </c>
      <c r="C37" s="76" t="str">
        <f>'WRA Worksheet'!C37</f>
        <v>n</v>
      </c>
      <c r="D37" s="82">
        <f>'WRA Worksheet'!D37</f>
        <v>-1</v>
      </c>
    </row>
    <row r="38" spans="1:4" x14ac:dyDescent="0.25">
      <c r="A38" s="74">
        <v>6.07</v>
      </c>
      <c r="B38" s="75" t="s">
        <v>94</v>
      </c>
      <c r="C38" s="81" t="str">
        <f>'WRA Worksheet'!C38</f>
        <v>2 or 3</v>
      </c>
      <c r="D38" s="82">
        <f>'WRA Worksheet'!D38</f>
        <v>0</v>
      </c>
    </row>
    <row r="39" spans="1:4" ht="30" x14ac:dyDescent="0.25">
      <c r="A39" s="74">
        <v>7.01</v>
      </c>
      <c r="B39" s="75" t="s">
        <v>98</v>
      </c>
      <c r="C39" s="76" t="str">
        <f>'WRA Worksheet'!C39</f>
        <v>n</v>
      </c>
      <c r="D39" s="82">
        <f>'WRA Worksheet'!D39</f>
        <v>-1</v>
      </c>
    </row>
    <row r="40" spans="1:4" x14ac:dyDescent="0.25">
      <c r="A40" s="74">
        <v>7.02</v>
      </c>
      <c r="B40" s="75" t="s">
        <v>100</v>
      </c>
      <c r="C40" s="76" t="str">
        <f>'WRA Worksheet'!C40</f>
        <v>n</v>
      </c>
      <c r="D40" s="82">
        <f>'WRA Worksheet'!D40</f>
        <v>-1</v>
      </c>
    </row>
    <row r="41" spans="1:4" x14ac:dyDescent="0.25">
      <c r="A41" s="74">
        <v>7.03</v>
      </c>
      <c r="B41" s="75" t="s">
        <v>102</v>
      </c>
      <c r="C41" s="76" t="str">
        <f>'WRA Worksheet'!C41</f>
        <v>n</v>
      </c>
      <c r="D41" s="82">
        <f>'WRA Worksheet'!D41</f>
        <v>-1</v>
      </c>
    </row>
    <row r="42" spans="1:4" x14ac:dyDescent="0.25">
      <c r="A42" s="74">
        <v>7.04</v>
      </c>
      <c r="B42" s="75" t="s">
        <v>104</v>
      </c>
      <c r="C42" s="76" t="str">
        <f>'WRA Worksheet'!C42</f>
        <v>n</v>
      </c>
      <c r="D42" s="82">
        <f>'WRA Worksheet'!D42</f>
        <v>-1</v>
      </c>
    </row>
    <row r="43" spans="1:4" x14ac:dyDescent="0.25">
      <c r="A43" s="74">
        <v>7.05</v>
      </c>
      <c r="B43" s="75" t="s">
        <v>107</v>
      </c>
      <c r="C43" s="76" t="str">
        <f>'WRA Worksheet'!C43</f>
        <v>n</v>
      </c>
      <c r="D43" s="82">
        <f>'WRA Worksheet'!D43</f>
        <v>-1</v>
      </c>
    </row>
    <row r="44" spans="1:4" x14ac:dyDescent="0.25">
      <c r="A44" s="74">
        <v>7.06</v>
      </c>
      <c r="B44" s="75" t="s">
        <v>109</v>
      </c>
      <c r="C44" s="76" t="str">
        <f>'WRA Worksheet'!C44</f>
        <v>y</v>
      </c>
      <c r="D44" s="82">
        <f>'WRA Worksheet'!D44</f>
        <v>1</v>
      </c>
    </row>
    <row r="45" spans="1:4" x14ac:dyDescent="0.25">
      <c r="A45" s="74">
        <v>7.07</v>
      </c>
      <c r="B45" s="75" t="s">
        <v>112</v>
      </c>
      <c r="C45" s="76" t="str">
        <f>'WRA Worksheet'!C45</f>
        <v>n</v>
      </c>
      <c r="D45" s="82">
        <f>'WRA Worksheet'!D45</f>
        <v>-1</v>
      </c>
    </row>
    <row r="46" spans="1:4" x14ac:dyDescent="0.25">
      <c r="A46" s="74">
        <v>7.08</v>
      </c>
      <c r="B46" s="75" t="s">
        <v>114</v>
      </c>
      <c r="C46" s="76" t="str">
        <f>'WRA Worksheet'!C46</f>
        <v>n</v>
      </c>
      <c r="D46" s="82">
        <f>'WRA Worksheet'!D46</f>
        <v>-1</v>
      </c>
    </row>
    <row r="47" spans="1:4" x14ac:dyDescent="0.25">
      <c r="A47" s="74">
        <v>8.01</v>
      </c>
      <c r="B47" s="75" t="s">
        <v>116</v>
      </c>
      <c r="C47" s="76" t="str">
        <f>'WRA Worksheet'!C47</f>
        <v>n</v>
      </c>
      <c r="D47" s="82">
        <f>'WRA Worksheet'!D47</f>
        <v>-1</v>
      </c>
    </row>
    <row r="48" spans="1:4" x14ac:dyDescent="0.25">
      <c r="A48" s="74">
        <v>8.02</v>
      </c>
      <c r="B48" s="75" t="s">
        <v>119</v>
      </c>
      <c r="C48" s="76" t="str">
        <f>'WRA Worksheet'!C48</f>
        <v>?</v>
      </c>
      <c r="D48" s="82" t="str">
        <f>'WRA Worksheet'!D48</f>
        <v xml:space="preserve"> </v>
      </c>
    </row>
    <row r="49" spans="1:4" x14ac:dyDescent="0.25">
      <c r="A49" s="74">
        <v>8.0299999999999994</v>
      </c>
      <c r="B49" s="75" t="s">
        <v>121</v>
      </c>
      <c r="C49" s="76" t="str">
        <f>'WRA Worksheet'!C49</f>
        <v>?</v>
      </c>
      <c r="D49" s="82" t="str">
        <f>'WRA Worksheet'!D49</f>
        <v xml:space="preserve"> </v>
      </c>
    </row>
    <row r="50" spans="1:4" x14ac:dyDescent="0.25">
      <c r="A50" s="74">
        <v>8.0399999999999991</v>
      </c>
      <c r="B50" s="75" t="s">
        <v>123</v>
      </c>
      <c r="C50" s="76" t="str">
        <f>'WRA Worksheet'!C50</f>
        <v>y</v>
      </c>
      <c r="D50" s="82">
        <f>'WRA Worksheet'!D50</f>
        <v>1</v>
      </c>
    </row>
    <row r="51" spans="1:4" x14ac:dyDescent="0.25">
      <c r="A51" s="74">
        <v>8.0500000000000007</v>
      </c>
      <c r="B51" s="67" t="s">
        <v>126</v>
      </c>
      <c r="C51" s="76" t="str">
        <f>'WRA Worksheet'!C51</f>
        <v>?</v>
      </c>
      <c r="D51" s="82" t="str">
        <f>'WRA Worksheet'!D51</f>
        <v xml:space="preserve"> </v>
      </c>
    </row>
    <row r="52" spans="1:4" x14ac:dyDescent="0.25">
      <c r="A52" s="31"/>
      <c r="B52" s="32" t="s">
        <v>128</v>
      </c>
      <c r="C52" s="153">
        <f>'WRA Worksheet'!D53</f>
        <v>-3</v>
      </c>
      <c r="D52" s="153"/>
    </row>
    <row r="53" spans="1:4" x14ac:dyDescent="0.25">
      <c r="A53" s="33"/>
      <c r="B53" s="34" t="s">
        <v>179</v>
      </c>
      <c r="C53" s="153" t="str" cm="1">
        <f t="array" ref="C53">IF(OR('WRA Worksheet'!C71:D71="yes", 'WRA Worksheet'!C72:D72="yes", 'WRA Worksheet'!C73:D73="yes"),"yes","no")</f>
        <v>no</v>
      </c>
      <c r="D53" s="153"/>
    </row>
    <row r="54" spans="1:4" x14ac:dyDescent="0.25">
      <c r="A54" s="33"/>
      <c r="B54" s="34" t="s">
        <v>180</v>
      </c>
      <c r="C54" s="153" t="str">
        <f>IF(C53="yes", 'WRA Worksheet'!C74, 'WRA Worksheet'!D54)</f>
        <v>accept</v>
      </c>
      <c r="D54" s="153"/>
    </row>
    <row r="55" spans="1:4" ht="15.75" thickBot="1" x14ac:dyDescent="0.3">
      <c r="A55" s="35"/>
      <c r="B55" s="36"/>
      <c r="C55" s="36"/>
      <c r="D55" s="37"/>
    </row>
    <row r="56" spans="1:4" ht="39.75" thickTop="1" x14ac:dyDescent="0.25">
      <c r="A56" s="38" t="s">
        <v>181</v>
      </c>
      <c r="B56" s="39" t="s">
        <v>182</v>
      </c>
      <c r="C56" s="40" t="s">
        <v>132</v>
      </c>
      <c r="D56" s="37"/>
    </row>
    <row r="57" spans="1:4" x14ac:dyDescent="0.25">
      <c r="A57" s="41" t="s">
        <v>133</v>
      </c>
      <c r="B57" s="42">
        <f>'WRA Worksheet'!C57</f>
        <v>9</v>
      </c>
      <c r="C57" s="43" t="str">
        <f>IF(B57&gt;=2,"yes","no")</f>
        <v>yes</v>
      </c>
      <c r="D57" s="37"/>
    </row>
    <row r="58" spans="1:4" x14ac:dyDescent="0.25">
      <c r="A58" s="41" t="s">
        <v>134</v>
      </c>
      <c r="B58" s="42">
        <f>'WRA Worksheet'!C58</f>
        <v>10</v>
      </c>
      <c r="C58" s="43" t="str">
        <f>IF(B58&gt;=2,"yes","no")</f>
        <v>yes</v>
      </c>
      <c r="D58" s="37"/>
    </row>
    <row r="59" spans="1:4" x14ac:dyDescent="0.25">
      <c r="A59" s="41" t="s">
        <v>135</v>
      </c>
      <c r="B59" s="42">
        <f>'WRA Worksheet'!C59</f>
        <v>20</v>
      </c>
      <c r="C59" s="43" t="str">
        <f>IF(B59&gt;=6,"yes","no")</f>
        <v>yes</v>
      </c>
      <c r="D59" s="37"/>
    </row>
    <row r="60" spans="1:4" ht="15.75" thickBot="1" x14ac:dyDescent="0.3">
      <c r="A60" s="44" t="s">
        <v>136</v>
      </c>
      <c r="B60" s="45">
        <f>'WRA Worksheet'!C60</f>
        <v>39</v>
      </c>
      <c r="C60" s="46" t="str">
        <f>IF(C57="no","no",IF(C58="no","no",IF(C59="no","no","yes")))</f>
        <v>yes</v>
      </c>
      <c r="D60" s="37"/>
    </row>
    <row r="61" spans="1:4" ht="15.75" thickTop="1" x14ac:dyDescent="0.25"/>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x14ac:dyDescent="0.25"/>
  <cols>
    <col min="1" max="1" width="5" customWidth="1"/>
    <col min="2" max="3" width="49.42578125" customWidth="1"/>
  </cols>
  <sheetData>
    <row r="1" spans="1:3" ht="28.5" customHeight="1" x14ac:dyDescent="0.25">
      <c r="A1" s="47"/>
      <c r="B1" s="48" t="s">
        <v>8</v>
      </c>
      <c r="C1" s="49" t="s">
        <v>9</v>
      </c>
    </row>
    <row r="2" spans="1:3" x14ac:dyDescent="0.25">
      <c r="A2" s="30">
        <v>1.01</v>
      </c>
      <c r="B2" s="50" t="str" cm="1">
        <f t="array" ref="B2:C50">'WRA Worksheet'!F3:G51</f>
        <v>No evidence of cultivation to reduce weediness.</v>
      </c>
      <c r="C2" s="51">
        <v>0</v>
      </c>
    </row>
    <row r="3" spans="1:3" x14ac:dyDescent="0.25">
      <c r="A3" s="30">
        <v>1.02</v>
      </c>
      <c r="B3" s="50">
        <v>0</v>
      </c>
      <c r="C3" s="50">
        <v>0</v>
      </c>
    </row>
    <row r="4" spans="1:3" x14ac:dyDescent="0.25">
      <c r="A4" s="30">
        <v>1.03</v>
      </c>
      <c r="B4" s="50">
        <v>0</v>
      </c>
      <c r="C4" s="50">
        <v>0</v>
      </c>
    </row>
    <row r="5" spans="1:3" ht="30" x14ac:dyDescent="0.25">
      <c r="A5" s="30">
        <v>2.0099999999999998</v>
      </c>
      <c r="B5" s="52" t="str">
        <v>Moderately suited to North Zone. Not suited for Central Zone and Southern Zone.</v>
      </c>
      <c r="C5" s="53" t="str">
        <v>See climate suitability map.</v>
      </c>
    </row>
    <row r="6" spans="1:3" x14ac:dyDescent="0.25">
      <c r="A6" s="30">
        <v>2.02</v>
      </c>
      <c r="B6" s="53" t="str">
        <v>See climate suitability map.</v>
      </c>
      <c r="C6" s="54">
        <v>0</v>
      </c>
    </row>
    <row r="7" spans="1:3" ht="42.75" x14ac:dyDescent="0.25">
      <c r="A7" s="30">
        <v>2.0299999999999998</v>
      </c>
      <c r="B7" s="54" t="str">
        <v>Taxon is suited for a range of climates: 4a, 4b, 5a, 5b, 6a, 6b, 7a, 7b, 8a, 8b (1). See also climate suitability map.</v>
      </c>
      <c r="C7" s="53" t="str">
        <v>(1) https://plants.ces.ncsu.edu/plants/smilax-herbacea/</v>
      </c>
    </row>
    <row r="8" spans="1:3" ht="30" x14ac:dyDescent="0.25">
      <c r="A8" s="30">
        <v>2.04</v>
      </c>
      <c r="B8" s="51" t="str">
        <v>No information on inundation tolerances. Taxon grows well in moist soils.</v>
      </c>
      <c r="C8" s="51">
        <v>0</v>
      </c>
    </row>
    <row r="9" spans="1:3" ht="45" x14ac:dyDescent="0.25">
      <c r="A9" s="30">
        <v>2.0499999999999998</v>
      </c>
      <c r="B9" s="51" t="str">
        <v>No evidence of repeated introductions outside of native range other than occurance of taxon throughout east Asia. (1)</v>
      </c>
      <c r="C9" s="53" t="str">
        <v>(1) https://www.gbif.org/species/5295311</v>
      </c>
    </row>
    <row r="10" spans="1:3" x14ac:dyDescent="0.25">
      <c r="A10" s="30">
        <v>3.01</v>
      </c>
      <c r="B10" s="51" t="str">
        <v>Taxon is noted to ocur in east Asia. (1). Native to eastern USA (but not Florida) (2)</v>
      </c>
      <c r="C10" s="53" t="str">
        <v>(1) https://www.gbif.org/species/5295311 (2) https://powo.science.kew.org/taxon/urn:lsid:ipni.org:names:541496-1</v>
      </c>
    </row>
    <row r="11" spans="1:3" ht="105" x14ac:dyDescent="0.25">
      <c r="A11" s="30">
        <v>3.02</v>
      </c>
      <c r="B11" s="50" t="str">
        <v>Taxon can be found in disturbed areas and ecotones such as roadsides, forest edges, and wetland margins but is not commonly described as a weed. (1)(2)</v>
      </c>
      <c r="C11" s="53" t="str">
        <v>(1) 
  Sawyer, N. W., &amp; Anderson, G. J. (1998). Reproductive biology of the carrion-flower, Smilax herbacea (Smilacaceae). Rhodora, 100(901), 1–24.
 (2) https://gobotany.nativeplanttrust.org/species/smilax/herbacea/</v>
      </c>
    </row>
    <row r="12" spans="1:3" x14ac:dyDescent="0.25">
      <c r="A12" s="30">
        <v>3.03</v>
      </c>
      <c r="B12" s="50" t="str">
        <v>No evidence that taxon impacts agriculture.</v>
      </c>
      <c r="C12" s="53">
        <v>0</v>
      </c>
    </row>
    <row r="13" spans="1:3" x14ac:dyDescent="0.25">
      <c r="A13" s="30">
        <v>3.04</v>
      </c>
      <c r="B13" s="51" t="str">
        <v>No evidence that taxon alters natural habitat.</v>
      </c>
      <c r="C13" s="53">
        <v>0</v>
      </c>
    </row>
    <row r="14" spans="1:3" ht="45" x14ac:dyDescent="0.25">
      <c r="A14" s="30">
        <v>3.05</v>
      </c>
      <c r="B14" s="51" t="str">
        <v>Smilax rotundifolia is considered weedy (1). Smilax glauca is considered the weediest species of genus (2).</v>
      </c>
      <c r="C14" s="53" t="str">
        <v>(1) https://plants.ces.ncsu.edu/plants/smilax-rotundifolia/ (2) https://plants.ces.ncsu.edu/plants/smilax-glauca/</v>
      </c>
    </row>
    <row r="15" spans="1:3" ht="25.5" x14ac:dyDescent="0.25">
      <c r="A15" s="30">
        <v>4.01</v>
      </c>
      <c r="B15" s="50" t="str">
        <v>Taxon is noted to be the only member of genus that lacks thorns. (1)(2)</v>
      </c>
      <c r="C15" s="55" t="str">
        <v>(1) https://plants.ces.ncsu.edu/plants/smilax-herbacea/ (2) https://vnps.org/smile-smilax/</v>
      </c>
    </row>
    <row r="16" spans="1:3" x14ac:dyDescent="0.25">
      <c r="A16" s="30">
        <v>4.0199999999999996</v>
      </c>
      <c r="B16" s="51" t="str">
        <v>No evidence of allelopathic characteristics.</v>
      </c>
      <c r="C16" s="51">
        <v>0</v>
      </c>
    </row>
    <row r="17" spans="1:3" ht="60" x14ac:dyDescent="0.25">
      <c r="A17" s="30">
        <v>4.03</v>
      </c>
      <c r="B17" s="51" t="str">
        <v>Both sexes in taxon produce attractant chemicals to lure carrion flies despite females not producing pollen reward. (1)</v>
      </c>
      <c r="C17" s="51" t="str">
        <v>(1) 
  Sawyer, N. W., &amp; Anderson, G. J. (1998). Reproductive biology of the carrion-flower, Smilax herbacea (Smilacaceae). Rhodora, 100(901), 1–24.</v>
      </c>
    </row>
    <row r="18" spans="1:3" ht="75" x14ac:dyDescent="0.25">
      <c r="A18" s="30">
        <v>4.04</v>
      </c>
      <c r="B18" s="51" t="str">
        <v>Taxon is noted to be non-toxic and commonly consumed by grazers, birds, and insects (1)(2). "Berries are eaten by Ruffled Grouse, Wild Turkey, and various songbirds. Leaves are grazed by deer and rabbits (1)."</v>
      </c>
      <c r="C18" s="51" t="str">
        <v>(1) https://plants.ces.ncsu.edu/plants/smilax-herbacea/ (2) https://www.aspca.org/pet-care/aspca-poison-control/toxic-and-non-toxic-plants/carrion-flower</v>
      </c>
    </row>
    <row r="19" spans="1:3" ht="75" x14ac:dyDescent="0.25">
      <c r="A19" s="30">
        <v>4.05</v>
      </c>
      <c r="B19" s="51" t="str">
        <v>Taxon is noted to be non-toxic and commonly consumed by grazers, birds, and insects (1)(2). "Berries are eaten by Ruffled Grouse, Wild Turkey, and various songbirds. Leaves are grazed by deer and rabbits (1)."</v>
      </c>
      <c r="C19" s="51" t="str">
        <v>(1) https://plants.ces.ncsu.edu/plants/smilax-herbacea/ (2) https://www.aspca.org/pet-care/aspca-poison-control/toxic-and-non-toxic-plants/carrion-flower</v>
      </c>
    </row>
    <row r="20" spans="1:3" ht="30" x14ac:dyDescent="0.25">
      <c r="A20" s="30">
        <v>4.0599999999999996</v>
      </c>
      <c r="B20" s="51" t="str">
        <v>No evidence of taxon being a host to known agricultural pests.</v>
      </c>
      <c r="C20" s="51">
        <v>0</v>
      </c>
    </row>
    <row r="21" spans="1:3" ht="90" x14ac:dyDescent="0.25">
      <c r="A21" s="30">
        <v>4.07</v>
      </c>
      <c r="B21" s="51" t="str">
        <v>No evidence of taxon causing allergies. Taxon is noted to be non-toxic and pollinated by carrion-attracted insects. (1)(2)(3)</v>
      </c>
      <c r="C21" s="51" t="str">
        <v>(1) https://plants.ces.ncsu.edu/plants/smilax-herbacea/ (2) https://www.aspca.org/pet-care/aspca-poison-control/toxic-and-non-toxic-plants/carrion-flower (3)   Sawyer, N. W., &amp; Anderson, G. J. (1998). Reproductive biology of the carrion-flower, Smilax herbacea (Smilacaceae). Rhodora, 100(901), 1–24.</v>
      </c>
    </row>
    <row r="22" spans="1:3" ht="75" x14ac:dyDescent="0.25">
      <c r="A22" s="30">
        <v>4.08</v>
      </c>
      <c r="B22" s="51" t="str">
        <v>"This plant has an extreme flammability rating and should not be planted within the defensible space of your home (1)." "Smilax is a very damage-tolerant plant capable of growing back from its rhizomes after being cut down or burned down by fire (2)."</v>
      </c>
      <c r="C22" s="53" t="str">
        <v>(1) https://plants.ces.ncsu.edu/plants/smilax-herbacea/ (2) https://www.gbif.org/species/144106726/verbatim</v>
      </c>
    </row>
    <row r="23" spans="1:3" ht="90" x14ac:dyDescent="0.25">
      <c r="A23" s="30">
        <v>4.09</v>
      </c>
      <c r="B23" s="51" t="str">
        <v>Taxon is shade tolerant. (1)(2)(3)</v>
      </c>
      <c r="C23" s="51" t="str">
        <v>(1) https://plants.ces.ncsu.edu/plants/smilax-herbacea/ (2) https://www.wildflower.org/plants/result.php?id_plant=SMHE (3) https://pfaf.org/user/Plant.aspx?LatinName=Smilax+herbacea</v>
      </c>
    </row>
    <row r="24" spans="1:3" ht="60" x14ac:dyDescent="0.25">
      <c r="A24" s="30">
        <v>4.0999999999999996</v>
      </c>
      <c r="B24" s="51" t="str">
        <v>Taxon is noted to be tolerant of a wide range of soil types including sandy and well-drained soils, but prefers moist soils. (1)(2)</v>
      </c>
      <c r="C24" s="51" t="str">
        <v>(1) https://plants.ces.ncsu.edu/plants/smilax-herbacea/ (2) https://www.wildflower.org/plants/result.php?id_plant=SMHE</v>
      </c>
    </row>
    <row r="25" spans="1:3" ht="45" x14ac:dyDescent="0.25">
      <c r="A25" s="30">
        <v>4.1100000000000003</v>
      </c>
      <c r="B25" s="51" t="str">
        <v>"This attractive vine climbs over other vegetation by means of tendrils (1)." Taxon grows as a climbing vine. (1)(2)</v>
      </c>
      <c r="C25" s="51" t="str">
        <v>(1) https://plants.ces.ncsu.edu/plants/smilax-herbacea/ (2) https://kb.jniplants.com/carrion-flower-smilax-herbacea</v>
      </c>
    </row>
    <row r="26" spans="1:3" ht="45" x14ac:dyDescent="0.25">
      <c r="A26" s="30">
        <v>4.12</v>
      </c>
      <c r="B26" s="51" t="str">
        <v>Not enough information to show that taxon grows in dense thickets that prevent movement through habitat.</v>
      </c>
      <c r="C26" s="51">
        <v>0</v>
      </c>
    </row>
    <row r="27" spans="1:3" x14ac:dyDescent="0.25">
      <c r="A27" s="30">
        <v>5.01</v>
      </c>
      <c r="B27" s="51" t="str">
        <v>Taxon is a terrestrial plant.</v>
      </c>
      <c r="C27" s="51">
        <v>0</v>
      </c>
    </row>
    <row r="28" spans="1:3" ht="30" x14ac:dyDescent="0.25">
      <c r="A28" s="30">
        <v>5.0199999999999996</v>
      </c>
      <c r="B28" s="51" t="str">
        <v>Not of Poaceae family. taxon is member of Smilacaceae family.</v>
      </c>
      <c r="C28" s="51">
        <v>0</v>
      </c>
    </row>
    <row r="29" spans="1:3" x14ac:dyDescent="0.25">
      <c r="A29" s="30">
        <v>5.03</v>
      </c>
      <c r="B29" s="51" t="str">
        <v>No evidence of fixation. Plant is herbaceous.</v>
      </c>
      <c r="C29" s="51">
        <v>0</v>
      </c>
    </row>
    <row r="30" spans="1:3" x14ac:dyDescent="0.25">
      <c r="A30" s="30">
        <v>5.04</v>
      </c>
      <c r="B30" s="51" t="str">
        <v>No evidence of underground storage tissues.</v>
      </c>
      <c r="C30" s="51">
        <v>0</v>
      </c>
    </row>
    <row r="31" spans="1:3" ht="45" x14ac:dyDescent="0.25">
      <c r="A31" s="30">
        <v>6.01</v>
      </c>
      <c r="B31" s="50" t="str">
        <v>No evidence of failure. Taxon is considered not threatened (1).</v>
      </c>
      <c r="C31" s="51" t="str">
        <v>(1) https://powo.science.kew.org/taxon/urn:lsid:ipni.org:names:541496-1/general-information</v>
      </c>
    </row>
    <row r="32" spans="1:3" ht="75" x14ac:dyDescent="0.25">
      <c r="A32" s="30">
        <v>6.02</v>
      </c>
      <c r="B32" s="51" t="str">
        <v>Taxon reproduces via seed. (1)(2)</v>
      </c>
      <c r="C32" s="51" t="str">
        <v>(1) https://pfaf.org/user/Plant.aspx?LatinName=Smilax+herbacea (2) https://gobotany.nativeplanttrust.org/species/smilax/herbacea/</v>
      </c>
    </row>
    <row r="33" spans="1:3" x14ac:dyDescent="0.25">
      <c r="A33" s="30">
        <v>6.03</v>
      </c>
      <c r="B33" s="51" t="str">
        <v>No evidence of hybridization occuring naturally.</v>
      </c>
      <c r="C33" s="51">
        <v>0</v>
      </c>
    </row>
    <row r="34" spans="1:3" ht="75" x14ac:dyDescent="0.25">
      <c r="A34" s="30">
        <v>6.04</v>
      </c>
      <c r="B34" s="51" t="str">
        <v>"The species is dioecious (individual flowers are either male or female, but only one sex is to be found on any one plant so both male and female plants must be grown if seed is required). . The plant is not self-fertile (1)."</v>
      </c>
      <c r="C34" s="51" t="str">
        <v>(1) https://pfaf.org/user/Plant.aspx?LatinName=Smilax+herbacea</v>
      </c>
    </row>
    <row r="35" spans="1:3" ht="105" x14ac:dyDescent="0.25">
      <c r="A35" s="30">
        <v>6.05</v>
      </c>
      <c r="B35" s="51" t="str">
        <v>Taxon is pollinated by insects that are attracted to maloderous chemicals (1)(2). "Smilax herbacea can be characterized as a generalist in its attraction of pollinators (1)."</v>
      </c>
      <c r="C35" s="51" t="str">
        <v>(1) 
  Sawyer, N. W., &amp; Anderson, G. J. (1998). Reproductive biology of the carrion-flower, Smilax herbacea (Smilacaceae). Rhodora, 100(901), 1–24.
 (2) https://gobotany.nativeplanttrust.org/species/smilax/herbacea/</v>
      </c>
    </row>
    <row r="36" spans="1:3" ht="30" x14ac:dyDescent="0.25">
      <c r="A36" s="30">
        <v>6.06</v>
      </c>
      <c r="B36" s="51" t="str">
        <v>No evidence that taxon is able to reproduce vegetatively.</v>
      </c>
      <c r="C36" s="51">
        <v>0</v>
      </c>
    </row>
    <row r="37" spans="1:3" ht="60" x14ac:dyDescent="0.25">
      <c r="A37" s="30">
        <v>6.07</v>
      </c>
      <c r="B37" s="51" t="str">
        <v>Taxon is a perrenial plant (1)(2). "seeds of plants from cooler areas seem to require a period of cold stratification, some species taking 2 or more years to germinate (1)."</v>
      </c>
      <c r="C37" s="51" t="str">
        <v>(1) https://pfaf.org/user/Plant.aspx?LatinName=Smilax+herbacea (2) https://plants.ces.ncsu.edu/plants/smilax-herbacea/</v>
      </c>
    </row>
    <row r="38" spans="1:3" ht="45" x14ac:dyDescent="0.25">
      <c r="A38" s="30">
        <v>7.01</v>
      </c>
      <c r="B38" s="51" t="str">
        <v>No evidence of accidental dispersal and no evidence of seed characteristics that would aid in unintentionaly dispersal by human activity.</v>
      </c>
      <c r="C38" s="51">
        <v>0</v>
      </c>
    </row>
    <row r="39" spans="1:3" x14ac:dyDescent="0.25">
      <c r="A39" s="30">
        <v>7.02</v>
      </c>
      <c r="B39" s="51" t="str">
        <v>No evidence of intentional transportation.</v>
      </c>
      <c r="C39" s="51">
        <v>0</v>
      </c>
    </row>
    <row r="40" spans="1:3" ht="25.5" x14ac:dyDescent="0.25">
      <c r="A40" s="30">
        <v>7.03</v>
      </c>
      <c r="B40" s="50" t="str">
        <v>No evidence of taxon contaminiating agricultural productivity.</v>
      </c>
      <c r="C40" s="51">
        <v>0</v>
      </c>
    </row>
    <row r="41" spans="1:3" ht="45" x14ac:dyDescent="0.25">
      <c r="A41" s="30">
        <v>7.04</v>
      </c>
      <c r="B41" s="51" t="str">
        <v>Seeds are contained inside berries/fruit. (1)(2)</v>
      </c>
      <c r="C41" s="51" t="str">
        <v>(1) https://climbers.lsa.umich.edu/smilax-herbacea/ (2) https://kb.jniplants.com/carrion-flower-smilax-herbacea</v>
      </c>
    </row>
    <row r="42" spans="1:3" x14ac:dyDescent="0.25">
      <c r="A42" s="30">
        <v>7.05</v>
      </c>
      <c r="B42" s="51" t="str">
        <v>No evidence that propagules are buoyant.</v>
      </c>
      <c r="C42" s="51">
        <v>0</v>
      </c>
    </row>
    <row r="43" spans="1:3" ht="45" x14ac:dyDescent="0.25">
      <c r="A43" s="30">
        <v>7.06</v>
      </c>
      <c r="B43" s="51" t="str">
        <v>Fruits are noted to attact birds, and seeds are commonly dispersed by birds. (1)(2)</v>
      </c>
      <c r="C43" s="51" t="str">
        <v>(1) https://kb.jniplants.com/carrion-flower-smilax-herbacea (2) https://climbers.lsa.umich.edu/smilax-herbacea/</v>
      </c>
    </row>
    <row r="44" spans="1:3" ht="30" x14ac:dyDescent="0.25">
      <c r="A44" s="30">
        <v>7.07</v>
      </c>
      <c r="B44" s="51" t="str">
        <v>Fruits do not have burrs, cilia, or stickiness to attached to animals externally.</v>
      </c>
      <c r="C44" s="51">
        <v>0</v>
      </c>
    </row>
    <row r="45" spans="1:3" ht="25.5" x14ac:dyDescent="0.25">
      <c r="A45" s="30">
        <v>7.08</v>
      </c>
      <c r="B45" s="50" t="str">
        <v>No information about viability of propagules after digestion by animals other than birds.</v>
      </c>
      <c r="C45" s="51">
        <v>0</v>
      </c>
    </row>
    <row r="46" spans="1:3" ht="25.5" x14ac:dyDescent="0.25">
      <c r="A46" s="30">
        <v>8.01</v>
      </c>
      <c r="B46" s="50" t="str">
        <v>Taxon produces 3-6 seeds in each berry, but taxon is not noted to produce a prolific amount of seeds. (1)</v>
      </c>
      <c r="C46" s="51" t="str">
        <v>(1) https://climbers.lsa.umich.edu/smilax-herbacea/</v>
      </c>
    </row>
    <row r="47" spans="1:3" ht="45" x14ac:dyDescent="0.25">
      <c r="A47" s="30">
        <v>8.02</v>
      </c>
      <c r="B47" s="51" t="str">
        <v>Need more information on viability of seeds over time. "some species taking 2 or more years to germinate (1)."</v>
      </c>
      <c r="C47" s="51" t="str">
        <v>(1) https://pfaf.org/user/Plant.aspx?LatinName=Smilax+herbacea</v>
      </c>
    </row>
    <row r="48" spans="1:3" ht="30" x14ac:dyDescent="0.25">
      <c r="A48" s="30">
        <v>8.0299999999999994</v>
      </c>
      <c r="B48" s="51" t="str">
        <v>No information on herbicide efficacy or taxon tolerance.</v>
      </c>
      <c r="C48" s="51">
        <v>0</v>
      </c>
    </row>
    <row r="49" spans="1:3" ht="45" x14ac:dyDescent="0.25">
      <c r="A49" s="30">
        <v>8.0399999999999991</v>
      </c>
      <c r="B49" s="51" t="str">
        <v>"Smilax is a very damage-tolerant plant capable of growing back from its rhizomes after being cut down or burned down by fire (1)."</v>
      </c>
      <c r="C49" s="51" t="str">
        <v>(1) https://www.gbif.org/species/144106726/verbatim</v>
      </c>
    </row>
    <row r="50" spans="1:3" ht="25.5" x14ac:dyDescent="0.25">
      <c r="A50" s="30">
        <v>8.0500000000000007</v>
      </c>
      <c r="B50" s="50" t="str">
        <v>Taxon is native to U.S. so some enemies will be present, but no evidence of huge impact on population.</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customXml/itemProps2.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3.xml><?xml version="1.0" encoding="utf-8"?>
<ds:datastoreItem xmlns:ds="http://schemas.openxmlformats.org/officeDocument/2006/customXml" ds:itemID="{FC7C5DCB-5469-4470-81D8-0D1EF0527B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Seokmin Kim</cp:lastModifiedBy>
  <cp:revision/>
  <dcterms:created xsi:type="dcterms:W3CDTF">2021-06-15T16:34:22Z</dcterms:created>
  <dcterms:modified xsi:type="dcterms:W3CDTF">2025-07-15T18:15:57Z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