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imse\OneDrive\Desktop\UF\Species\Senna didymobotrya\Docs\"/>
    </mc:Choice>
  </mc:AlternateContent>
  <xr:revisionPtr revIDLastSave="0" documentId="13_ncr:1_{3FC46E6F-1B59-408B-AD8D-C3E742ACA1C7}" xr6:coauthVersionLast="47" xr6:coauthVersionMax="47" xr10:uidLastSave="{00000000-0000-0000-0000-000000000000}"/>
  <bookViews>
    <workbookView xWindow="1515" yWindow="1515" windowWidth="21600" windowHeight="13845"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<sst xmlns="http://schemas.openxmlformats.org/spreadsheetml/2006/main" count="333" uniqueCount="170">
  <si>
    <t>Species:</t>
  </si>
  <si>
    <t>Senna didymobotrya (popcorn cassia, African senna, peanut butter cassia, candelabra tree) Family: Fabaceae. aka Cassia didymobotrya</t>
  </si>
  <si>
    <r>
      <rPr>
        <sz val="11"/>
        <color rgb="FF000000"/>
        <rFont val="Calibri"/>
        <family val="2"/>
      </rPr>
      <t>Assessment date:</t>
    </r>
    <r>
      <rPr>
        <sz val="11"/>
        <color rgb="FFFF0000"/>
        <rFont val="Calibri"/>
        <family val="2"/>
      </rPr>
      <t xml:space="preserve"> </t>
    </r>
    <r>
      <rPr>
        <sz val="11"/>
        <color rgb="FF000000"/>
        <rFont val="Calibri"/>
        <family val="2"/>
      </rPr>
      <t xml:space="preserve">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</si>
  <si>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</si>
  <si>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</si>
  <si>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</si>
  <si>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</si>
  <si>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</si>
  <si>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</si>
  <si>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</si>
  <si>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</si>
  <si>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</si>
  <si>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</si>
  <si>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</si>
  <si>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</si>
  <si>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</si>
  <si>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climate suitability map</t>
  </si>
  <si>
    <t>Quality of climate match data (1-low; 2-intermediate; 3-high)</t>
  </si>
  <si>
    <t>Broad climate suitability (environmental versatility)</t>
  </si>
  <si>
    <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</si>
  <si>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</si>
  <si>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</si>
  <si>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Native to tropical eastern and central Africa. Considered naturalized in tropical areas around the world. Considered invasive in South Africa (1). Observations found in the America,s Europe, South Asia, and the Pacific (among others) (2)</t>
  </si>
  <si>
    <t>(1) https://www.missouribotanicalgarden.org/PlantFinder/PlantFinderDetails.aspx?taxonid=254443&amp;isprofile=0&amp;pt=2 (2) https://www.gbif.org/species/2957556</t>
  </si>
  <si>
    <t>Naturalized beyond native range</t>
  </si>
  <si>
    <t>Native to tropical eastern and central Africa. Considered naturalized in tropical areas around the world. Considered invasive in South Africa (1). Naturalized in Australia and parts of America (2)</t>
  </si>
  <si>
    <t>(1) https://www.missouribotanicalgarden.org/PlantFinder/PlantFinderDetails.aspx?taxonid=254443&amp;isprofile=0&amp;pt=2 (2) https://keys.lucidcentral.org/keys/v3/eafrinet/weeds/key/weeds/Media/Html/Senna_didymobotrya_(African_Senna).htm</t>
  </si>
  <si>
    <t>Garden/amenity/disturbance weed</t>
  </si>
  <si>
    <t>"This species has become naturalised in disturbed sites and along roadsides" (1). "It was observed to grow on roadsides, towns, and near habitation" (2)</t>
  </si>
  <si>
    <t xml:space="preserve">(1) https://keyserver.lucidcentral.org/weeds/data/media/Html/senna_didymobotrya.htm (2) Amare, F., Taye, T., &amp; Niguse, H. (2017). Distribution and abundance of emerging invasive weeds in central Western part of Ethiopia. African Journal of Agricultural Research, 12(13), 1121–1127. https://doi.org/10.5897/AJAR2016.11922
</t>
  </si>
  <si>
    <t>Weed of agriculture</t>
  </si>
  <si>
    <t>?</t>
  </si>
  <si>
    <t>Possible given its ability to form dense thickets. Could potentially affect pastoral lands. Noted to negatively affect agriculture by causing numerous livestock deaths, but not enough supporting information found (1). Necropsy found taxon toxins in dead livestock (2). No strong evidence this has affected agricultural yields. Answered UNKNOWN</t>
  </si>
  <si>
    <t>(1) https://www.cabidigitallibrary.org/doi/full/10.1079/cabicompendium.117093 (2) McKenzie, R. A. (n.d.) Necropsy findings in ruminant poisonings by plant, fungal, cyanobacterial and animal-origin toxins in Australia. Gross pathology of ruminants, Proc No. 350. https://aapspextranet.animalhealthaustralia.com.au/wp-content/uploads/2019/04/17_Chapter17.pdf</t>
  </si>
  <si>
    <t>Environmental weed</t>
  </si>
  <si>
    <t>Noted to form "dense impenetrable thickets that impede the growth and regeneration of native plants and affects the movmeent of wildlife." (1) Forms dense thickets that impede the growth and regeneration of native vegetation (2)</t>
  </si>
  <si>
    <t>(1) https://keyserver.lucidcentral.org/weeds/data/media/Html/senna_didymobotrya.htm (2) Weber, E. (2003) Invasive Plant Species of the World: A Reference Guide to Environmental Weeds. CAB International Publishing, Wallingford.</t>
  </si>
  <si>
    <t>Congeneric weed</t>
  </si>
  <si>
    <t>Senna occidentalist considered weedy (1) Senna pendula var glabrata considered weedy (2)</t>
  </si>
  <si>
    <t>(1) https://plants.ces.ncsu.edu/plants/senna-occidentalis/ (2) https://weeds.dpi.nsw.gov.au/Weeds/Cassia</t>
  </si>
  <si>
    <t>Produces spines, thorns or burrs</t>
  </si>
  <si>
    <t>Allelopathic</t>
  </si>
  <si>
    <t>No field studies found</t>
  </si>
  <si>
    <t>Parasitic</t>
  </si>
  <si>
    <t>Unpalatable to grazing animals</t>
  </si>
  <si>
    <t>Not much direct evidence found regarding palatability, but as plant is highly toxic (1) (2), it is likely this plant is unpalatable.</t>
  </si>
  <si>
    <t xml:space="preserve">(1) https://invasives.org.za/fact-sheet/peanut-butter-cassia/ (2) Nyamwamu, L. B., Ngeiywa, M., Mulaa, M., Lelo, A. E., Ingonga, J., &amp; Kimutai, A. (2015). Acute Toxicity of Senna Didymobotrya Fresen Irwin Roots Used as a Traditional Medicinal Plant in Kenya. American Internationa Journal of Contemporary Research. 5(4).
</t>
  </si>
  <si>
    <t>Toxic to animals</t>
  </si>
  <si>
    <t>Noted to contain poisonous leaves (1). Shown to be toxic (2)</t>
  </si>
  <si>
    <t>Host for recognised pests and pathogens</t>
  </si>
  <si>
    <t>Causes allergies or is otherwise toxic to humans</t>
  </si>
  <si>
    <t>Noted to be toxic (1) (2)</t>
  </si>
  <si>
    <t>Creates a fire hazard in natural ecosystems</t>
  </si>
  <si>
    <t>Not enough information found. Noted to be fire resistant, but not much supporting information found (1)</t>
  </si>
  <si>
    <t>(1) https://plantmaster.com/plants/eplant.php?plantnum=26156&amp;project=48118#tab_details</t>
  </si>
  <si>
    <t>Is a shade tolerant plant at some stage of its life cycle</t>
  </si>
  <si>
    <t>Noted to prefer full sun (1) (2)</t>
  </si>
  <si>
    <t>(1) https://www.almostedenplants.com/shopping/products/9018-buttered-popcorn-cassia-peanut-butter-senna-candelabra-tree-african-senna/ (2) https://savoursoilpermaculture.com/plant-profile-popcorn-cassia-senna-didymobotrya/</t>
  </si>
  <si>
    <t>Grows on infertile soils (oligotrophic, limerock, or excessively draining soils).  North &amp; Central Zones: infertile soils; South Zone: shallow limerock or Histisols.</t>
  </si>
  <si>
    <t>Noted to be able to grow in sandy soils (1). Prefers well-drained soils (2)</t>
  </si>
  <si>
    <t>(1) https://savoursoilpermaculture.com/plant-profile-popcorn-cassia-senna-didymobotrya/ (2) https://www.thespruce.com/growing-popcorn-plants-5082983</t>
  </si>
  <si>
    <t>Climbing or smothering growth habit</t>
  </si>
  <si>
    <t>Forms dense thickets</t>
  </si>
  <si>
    <t>Noted to form "dense impenetrable thickets that impede the growth and regeneration of native plants and affects the movmeent of wildlife." (1) Noted to form dense thickets (2)</t>
  </si>
  <si>
    <t>(1) Tamiru, Gedyon. (2017) Invasive alien weed species distribution, impacts on agriculture, challenge and reaction in Ethiopia: A review. Journal of Biology, Agriculture and Healthcare 7(7). https://core.ac.uk/download/pdf/234662309.pdf (2) Weber, E. (2003) Invasive Plant Species of the World: A Reference Guide to Environmental Weeds. CAB International Publishing, Wallingford.</t>
  </si>
  <si>
    <t>Aquatic</t>
  </si>
  <si>
    <t>Grass</t>
  </si>
  <si>
    <t>Not of the poaceae family</t>
  </si>
  <si>
    <t>Nitrogen fixing woody plant</t>
  </si>
  <si>
    <t>Of the Fabaceae family</t>
  </si>
  <si>
    <t>Geophyte</t>
  </si>
  <si>
    <t xml:space="preserve">Not much information found regarding root structure. </t>
  </si>
  <si>
    <t>Evidence of substantial reproductive failure in native habitat</t>
  </si>
  <si>
    <t>Produces viable seed</t>
  </si>
  <si>
    <t>Propagates by seed (1) (2)</t>
  </si>
  <si>
    <t>Hybridizes naturally</t>
  </si>
  <si>
    <t>Not enough information found.</t>
  </si>
  <si>
    <t>Self-compatible or apomictic</t>
  </si>
  <si>
    <t>Noted to be self-compatible (1) (2). Congeners shown to be generally apomixic (3)</t>
  </si>
  <si>
    <t xml:space="preserve">(1) Rambuda, Tendani Dennis (2001). Pollination and breeding systems of alien invasive plants in KwaZulu-Natal in South Africa. (2) Van Kleunen, M., &amp; Johnson, S. D. (2005). Testing for ecological and genetic Allee effects in the invasive shrub Senna didymobotrya (Fabaceae). American Journal of Botany, 92(7), 1124–1130. https://doi.org/10.3732/ajb.92.7.1124
(3) Delnevo, N., Binks, R. M., Van Leeuwen, S., Coates, D. J., McArthur, S., Macdonald, B. M., Hankinson, M., &amp; Byrne, M. (2024). Apomixis goes a long way: Genetic evidence of persistence and long‐distance seed dispersal in an ancient landscape. Journal of Biogeography, 51(4), 694–709. https://doi.org/10.1111/jbi.14784
</t>
  </si>
  <si>
    <t>Requires specialist pollinators</t>
  </si>
  <si>
    <t>No evidence. Insect pollinated (1) (2)</t>
  </si>
  <si>
    <t>(1) https://blackgold.bz/sennas-garden-gold/ (2) https://www.assiniboinepark.ca/stories/219/a-movie-fan-s-favourite-plant-popcorn-plant</t>
  </si>
  <si>
    <t>Reproduction by vegetative propagation</t>
  </si>
  <si>
    <t>Noted to be grown as a rooted cutting (1). Not much evidence if it can propagate vegetatively in nature</t>
  </si>
  <si>
    <t>(1) https://hort.extension.wisc.edu/articles/popcorn-cassia-senna-cassia-didymobotrya/</t>
  </si>
  <si>
    <t>Minimum generative time (years)</t>
  </si>
  <si>
    <t>1 or fewer</t>
  </si>
  <si>
    <t>"Commonly grown as an annual in colder climates" (1). Noted to be grown as an annual (2)</t>
  </si>
  <si>
    <t xml:space="preserve">(1) https://www.missouribotanicalgarden.org/PlantFinder/PlantFinderDetails.aspx?taxonid=254443&amp;isprofile=0&amp;pt=2 (2) </t>
  </si>
  <si>
    <t>Propagules likely to be dispersed unintentionally (plants growing in heavily trafficked areas)</t>
  </si>
  <si>
    <t>Possible given taxon's tendency to be found along roads, but not enough supporting evidence found.</t>
  </si>
  <si>
    <t>Propagules dispersed intentionally by people</t>
  </si>
  <si>
    <t>Sold online (1) (2)</t>
  </si>
  <si>
    <t>(1) https://ferriseeds.com/products/cassia-didymobotrya?srsltid=AfmBOopfa0pN9g2MFs1kXkXXE58FMaj5qBc_GUdCkDYrJ6azEsPpCi_C (2) https://www.etsy.com/listing/535751036/popcorn-cassia-20-seeds-per-pack-organic</t>
  </si>
  <si>
    <t>Propagules likely to disperse as a produce contaminant</t>
  </si>
  <si>
    <t>Propagules adapted to wind dispersal</t>
  </si>
  <si>
    <t xml:space="preserve">No evidence. </t>
  </si>
  <si>
    <t>Propagules water dispersed</t>
  </si>
  <si>
    <t>Likely as similar congeners are noted to disperse readily by water (1) (2) (3). Despite lack of information on this taxon, answered YES, given these factors and as taxon is commonly found along riverbanks.</t>
  </si>
  <si>
    <t>(1) https://www.cabidigitallibrary.org/doi/full/10.1079/cabicompendium.11442 (2) https://www.cabidigitallibrary.org/doi/full/10.1079/cabicompendium.11462 (3) https://weeds.org.au/profiles/cassia-easter-senna/</t>
  </si>
  <si>
    <t>Propagules bird dispersed</t>
  </si>
  <si>
    <t>Fruits are pods and not fleshy (1) (2)</t>
  </si>
  <si>
    <t>Propagules dispersed by other animals (externally)</t>
  </si>
  <si>
    <t>Propagules dispersed by other animals (internally)</t>
  </si>
  <si>
    <t>Prolific seed production</t>
  </si>
  <si>
    <t>Evidence that a persistent propagule bank is formed (&gt;1 yr)</t>
  </si>
  <si>
    <t>Congeners noted to form persistent seed banks (1). However, not enough information found on the taxon.</t>
  </si>
  <si>
    <t>(1) West CJ, 2003. Eradication of alien plants on Raoul Island, Kermadec Islands, New Zealand. In: Turning the tide: the eradication of invasive species: Proceedings of the International Conference on eradication of island invasives [ed. by Veitch, C. R.\Clout, M. N.]. Gland, Switzerland: IUCN-The World Conservation Union, 365-373.</t>
  </si>
  <si>
    <t>Well controlled by herbicides</t>
  </si>
  <si>
    <t>Not much information found on taxon, but possible given that herbicides are used to manage congeners (1) (2)</t>
  </si>
  <si>
    <t>(1) https://www.tnipc.org/invasive-plants/plant-details/?id=89 (2) https://www.agric.wa.gov.au/herbicides/sicklepod-senna-obtusifolia-control</t>
  </si>
  <si>
    <t>Tolerates, or benefits from, mutilation or cultivation</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</si>
  <si>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</si>
  <si>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</si>
  <si>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</si>
  <si>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</si>
  <si>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</si>
  <si>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</si>
  <si>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</si>
  <si>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</si>
  <si>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</si>
  <si>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</si>
  <si>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</si>
  <si>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</si>
  <si>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</si>
  <si>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</si>
  <si>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</si>
  <si>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</si>
  <si>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</si>
  <si>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</si>
  <si>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</si>
  <si>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</si>
  <si>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</si>
  <si>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</si>
  <si>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</si>
  <si>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</si>
  <si>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</si>
  <si>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</si>
  <si>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</si>
  <si>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</si>
  <si>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</si>
  <si>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</si>
  <si>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</si>
  <si>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</si>
  <si>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</si>
  <si>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</si>
  <si>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</si>
  <si>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</si>
  <si>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</si>
  <si>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</si>
  <si>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</si>
  <si>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</si>
  <si>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</si>
  <si>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</si>
  <si>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</si>
  <si>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</si>
  <si>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</si>
  <si>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</si>
  <si>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</si>
  <si>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</si>
  <si>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</si>
  <si>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</si>
  <si>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</si>
  <si>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</si>
  <si>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</si>
  <si>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</si>
  <si>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</si>
  <si>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</si>
  <si>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t>No evidence. Images of taxon imply that it will not produce the numbers necessary to be considered a proflic seed producer. Given lack of evidence, answered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</si>
</sst>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1"/>
      <color rgb="FF000000"/>
      <name val="Calibri"/>
      <family val="2"/>
    </font>
    <font>
      <sz val="10"/>
      <color theme="1"/>
      <name val="Calibri"/>
      <family val="2"/>
    </font>
    <font>
      <sz val="11"/>
      <color rgb="FFFF0000"/>
      <name val="Calibri"/>
      <family val="2"/>
    </font>
    <font>
      <sz val="11"/>
      <color theme="1"/>
      <name val="Calibri"/>
      <family val="2"/>
    </font>
    <font>
      <b/>
      <sz val="11"/>
      <color rgb="FFFF0000"/>
      <name val="Calibri"/>
      <family val="2"/>
      <scheme val="minor"/>
    </font>
    <font>
      <sz val="11"/>
      <color rgb="FF242424"/>
      <name val="Aptos Narrow"/>
      <charset val="1"/>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6">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6" fillId="6" borderId="0" xfId="0" applyFont="1" applyFill="1" applyProtection="1">
      <protection locked="0"/>
    </xf>
    <xf numFmtId="0" fontId="26" fillId="6" borderId="0" xfId="0" applyFont="1" applyFill="1" applyAlignment="1" applyProtection="1">
      <alignment wrapText="1"/>
      <protection locked="0"/>
    </xf>
    <xf numFmtId="0" fontId="28" fillId="0" borderId="0" xfId="0" applyFont="1" applyAlignment="1" applyProtection="1">
      <alignment wrapText="1"/>
      <protection locked="0"/>
    </xf>
    <xf numFmtId="0" fontId="29" fillId="0" borderId="0" xfId="0" applyFont="1" applyAlignment="1" applyProtection="1">
      <alignment horizontal="center" vertical="top" wrapText="1"/>
      <protection locked="0"/>
    </xf>
    <xf numFmtId="0" fontId="30" fillId="0" borderId="0" xfId="0" applyFont="1" applyProtection="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44" zoomScale="125" zoomScaleNormal="125" workbookViewId="0">
      <pane xSplit="1" topLeftCell="C1" activePane="topRight" state="frozen"/>
      <selection pane="topRight" activeCell="F48" sqref="F48"/>
    </sheetView>
  </sheetViews>
  <sheetFormatPr defaultColWidth="9.140625" defaultRowHeight="15" x14ac:dyDescent="0.2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x14ac:dyDescent="0.25">
      <c r="A1" s="27" t="s">
        <v>0</v>
      </c>
      <c r="B1" s="85" t="s">
        <v>1</v>
      </c>
      <c r="C1" s="56"/>
      <c r="D1" s="56"/>
      <c r="E1" s="57"/>
      <c r="F1" s="102" t="s">
        <v>2</v>
      </c>
      <c r="G1" s="56"/>
    </row>
    <row r="2" spans="1:8" s="17" customFormat="1" ht="30.75" customHeight="1" x14ac:dyDescent="0.25">
      <c r="A2" s="18" t="s">
        <v>3</v>
      </c>
      <c r="B2" s="18" t="s">
        <v>4</v>
      </c>
      <c r="C2" s="18" t="s">
        <v>5</v>
      </c>
      <c r="D2" s="18" t="s">
        <v>6</v>
      </c>
      <c r="E2" s="88" t="s">
        <v>7</v>
      </c>
      <c r="F2" s="18" t="s">
        <v>8</v>
      </c>
      <c r="G2" s="18" t="s">
        <v>9</v>
      </c>
      <c r="H2" s="103"/>
    </row>
    <row r="3" spans="1:8" x14ac:dyDescent="0.25">
      <c r="A3" s="66">
        <v>1.01</v>
      </c>
      <c r="B3" s="67" t="s">
        <v>10</v>
      </c>
      <c r="C3" s="56" t="s">
        <v>11</v>
      </c>
      <c r="D3" s="59">
        <f>IF(C3="Y",-3,IF(C3="N",0," "))</f>
        <v>0</v>
      </c>
      <c r="E3" s="57"/>
      <c r="F3" s="99" t="s">
        <v>12</v>
      </c>
      <c r="G3" s="64"/>
    </row>
    <row r="4" spans="1:8" ht="30" x14ac:dyDescent="0.25">
      <c r="A4" s="66">
        <v>1.02</v>
      </c>
      <c r="B4" s="67" t="s">
        <v>13</v>
      </c>
      <c r="C4" s="56"/>
      <c r="D4" s="59" t="str">
        <f>IF(C4="n",VLOOKUP(LUT!C5,LUT!C4:E52,2),IF(C4="y",VLOOKUP(LUT!C5,LUT!C4:E52,3)," "))</f>
        <v xml:space="preserve"> </v>
      </c>
      <c r="E4" s="57"/>
      <c r="F4" s="64"/>
      <c r="G4" s="64"/>
    </row>
    <row r="5" spans="1:8" x14ac:dyDescent="0.25">
      <c r="A5" s="66">
        <v>1.03</v>
      </c>
      <c r="B5" s="67" t="s">
        <v>14</v>
      </c>
      <c r="C5" s="56"/>
      <c r="D5" s="59" t="str">
        <f>IF(C5="Y",1,IF(C5="N",-1," "))</f>
        <v xml:space="preserve"> </v>
      </c>
      <c r="E5" s="57"/>
      <c r="F5" s="64"/>
      <c r="G5" s="64"/>
    </row>
    <row r="6" spans="1:8" ht="75" x14ac:dyDescent="0.25">
      <c r="A6" s="66">
        <v>2.0099999999999998</v>
      </c>
      <c r="B6" s="67" t="s">
        <v>15</v>
      </c>
      <c r="C6" s="56">
        <v>3</v>
      </c>
      <c r="D6" s="60"/>
      <c r="E6" s="57"/>
      <c r="F6" s="99" t="s">
        <v>16</v>
      </c>
      <c r="G6" s="99"/>
    </row>
    <row r="7" spans="1:8" ht="30" x14ac:dyDescent="0.25">
      <c r="A7" s="66">
        <v>2.02</v>
      </c>
      <c r="B7" s="67" t="s">
        <v>17</v>
      </c>
      <c r="C7" s="56">
        <v>3</v>
      </c>
      <c r="D7" s="60"/>
      <c r="E7" s="57"/>
      <c r="F7" s="99" t="s">
        <v>16</v>
      </c>
      <c r="G7" s="64"/>
    </row>
    <row r="8" spans="1:8" ht="30" x14ac:dyDescent="0.25">
      <c r="A8" s="66">
        <v>2.0299999999999998</v>
      </c>
      <c r="B8" s="67" t="s">
        <v>18</v>
      </c>
      <c r="C8" s="56" t="s">
        <v>19</v>
      </c>
      <c r="D8" s="59">
        <f>IF(C8="y",1,IF(C8="n",0," "))</f>
        <v>1</v>
      </c>
      <c r="E8" s="57"/>
      <c r="F8" s="99" t="s">
        <v>16</v>
      </c>
      <c r="G8" s="99"/>
    </row>
    <row r="9" spans="1:8" ht="120" x14ac:dyDescent="0.25">
      <c r="A9" s="66">
        <v>2.04</v>
      </c>
      <c r="B9" s="67" t="s">
        <v>20</v>
      </c>
      <c r="C9" s="56" t="s">
        <v>19</v>
      </c>
      <c r="D9" s="59">
        <f>IF(C9="y",1,IF(C9="n",0," "))</f>
        <v>1</v>
      </c>
      <c r="E9" s="57"/>
      <c r="F9" s="99" t="s">
        <v>16</v>
      </c>
      <c r="G9" s="99"/>
    </row>
    <row r="10" spans="1:8" ht="30" x14ac:dyDescent="0.25">
      <c r="A10" s="66">
        <v>2.0499999999999998</v>
      </c>
      <c r="B10" s="67" t="s">
        <v>21</v>
      </c>
      <c r="C10" s="56" t="s">
        <v>19</v>
      </c>
      <c r="D10" s="60"/>
      <c r="E10" s="57"/>
      <c r="F10" s="58" t="s">
        <v>22</v>
      </c>
      <c r="G10" s="58" t="s">
        <v>23</v>
      </c>
    </row>
    <row r="11" spans="1:8" x14ac:dyDescent="0.25">
      <c r="A11" s="66">
        <v>3.01</v>
      </c>
      <c r="B11" s="67" t="s">
        <v>24</v>
      </c>
      <c r="C11" s="56" t="s">
        <v>19</v>
      </c>
      <c r="D11" s="59">
        <f>IF(C11="n",LOOKUP($C$10,LUT!$I$13:$L$13,LUT!$I$14:$L$14),IF(AND(C11="y",AND($C$6=1,$C$7=1)),2,IF(AND(C11="y",AND($C$6=1,$C$7=2)),1,IF(AND(C11="y",AND($C$6=1,$C$7=3)),1,IF(AND(C11="y",AND($C$6=2,$C$7=1)),2,IF(AND(C11="y",AND($C$6=2,$C$7=2)),2,IF(AND(C11="y",AND($C$6=2,$C$7=3)),1,IF(AND(C11="y",AND($C$6=3,$C$7=1)),2,IF(AND(C11="y",AND($C$6=3,$C$7=2)),2,IF(AND(C11="y",AND($C$6=3,$C$7=3)),2,""))))))))))</f>
        <v>2</v>
      </c>
      <c r="E11" s="57"/>
      <c r="F11" s="104" t="s">
        <v>25</v>
      </c>
      <c r="G11" s="104" t="s">
        <v>26</v>
      </c>
    </row>
    <row r="12" spans="1:8" ht="150" x14ac:dyDescent="0.25">
      <c r="A12" s="66">
        <v>3.02</v>
      </c>
      <c r="B12" s="67" t="s">
        <v>27</v>
      </c>
      <c r="C12" s="56" t="s">
        <v>19</v>
      </c>
      <c r="D12" s="59">
        <f>IF(C12="n",LOOKUP($C$10,LUT!$I$13:$L$13,LUT!$I$15:$L$15),IF(AND(C12="y",AND($C$6=1,$C$7=1)),2,IF(AND(C12="y",AND($C$6=1,$C$7=2)),1,IF(AND(C12="y",AND($C$6=1,$C$7=3)),1,IF(AND(C12="y",AND($C$6=2,$C$7=1)),2,IF(AND(C12="y",AND($C$6=2,$C$7=2)),2,IF(AND(C12="y",AND($C$6=2,$C$7=3)),1,IF(AND(C12="y",AND($C$6=3,$C$7=1)),2,IF(AND(C12="y",AND($C$6=3,$C$7=2)),2,IF(AND(C12="y",AND($C$6=3,$C$7=3)),2,""))))))))))</f>
        <v>2</v>
      </c>
      <c r="E12" s="57"/>
      <c r="F12" s="101" t="s">
        <v>28</v>
      </c>
      <c r="G12" s="64" t="s">
        <v>29</v>
      </c>
    </row>
    <row r="13" spans="1:8" ht="150" x14ac:dyDescent="0.25">
      <c r="A13" s="66">
        <v>3.03</v>
      </c>
      <c r="B13" s="67" t="s">
        <v>30</v>
      </c>
      <c r="C13" s="56" t="s">
        <v>31</v>
      </c>
      <c r="D13" s="59" t="str">
        <f>IF(C13="n",LOOKUP($C$10,LUT!$I$13:$L$13,LUT!$I$15:$L$15),IF(AND(C13="y",AND($C$6=1,$C$7=1)),4,IF(AND(C13="y",AND($C$6=1,$C$7=2)),2,IF(AND(C13="y",AND($C$6=1,$C$7=3)),1,IF(AND(C13="y",AND($C$6=2,$C$7=1)),4,IF(AND(C13="y",AND($C$6=2,$C$7=2)),3,IF(AND(C13="y",AND($C$6=2,$C$7=3)),2,IF(AND(C13="y",AND($C$6=3,$C$7=1)),4,IF(AND(C13="y",AND($C$6=3,$C$7=2)),4,IF(AND(C13="y",AND($C$6=3,$C$7=3)),4,""))))))))))</f>
        <v/>
      </c>
      <c r="E13" s="57"/>
      <c r="F13" s="100" t="s">
        <v>32</v>
      </c>
      <c r="G13" s="64" t="s">
        <v>33</v>
      </c>
    </row>
    <row r="14" spans="1:8" ht="105" x14ac:dyDescent="0.25">
      <c r="A14" s="66">
        <v>3.04</v>
      </c>
      <c r="B14" s="67" t="s">
        <v>34</v>
      </c>
      <c r="C14" s="56" t="s">
        <v>19</v>
      </c>
      <c r="D14" s="59">
        <f>IF(C14="n",LOOKUP($C$10,LUT!$I$13:$L$13,LUT!$I$15:$L$15),IF(AND(C14="y",AND($C$6=1,$C$7=1)),4,IF(AND(C14="y",AND($C$6=1,$C$7=2)),2,IF(AND(C14="y",AND($C$6=1,$C$7=3)),1,IF(AND(C14="y",AND($C$6=2,$C$7=1)),4,IF(AND(C14="y",AND($C$6=2,$C$7=2)),3,IF(AND(C14="y",AND($C$6=2,$C$7=3)),2,IF(AND(C14="y",AND($C$6=3,$C$7=1)),4,IF(AND(C14="y",AND($C$6=3,$C$7=2)),4,IF(AND(C14="y",AND($C$6=3,$C$7=3)),4,""))))))))))</f>
        <v>4</v>
      </c>
      <c r="E14" s="57"/>
      <c r="F14" s="64" t="s">
        <v>35</v>
      </c>
      <c r="G14" s="64" t="s">
        <v>36</v>
      </c>
    </row>
    <row r="15" spans="1:8" ht="45" x14ac:dyDescent="0.25">
      <c r="A15" s="66">
        <v>3.05</v>
      </c>
      <c r="B15" s="67" t="s">
        <v>37</v>
      </c>
      <c r="C15" s="56" t="s">
        <v>19</v>
      </c>
      <c r="D15" s="59">
        <f>IF(C15="n",LOOKUP($C$10,LUT!$I$13:$L$13,LUT!$I$15:$L$15),IF(AND(C15="y",AND($C$6=1,$C$7=1)),2,IF(AND(C15="y",AND($C$6=1,$C$7=2)),1,IF(AND(C15="y",AND($C$6=1,$C$7=3)),1,IF(AND(C15="y",AND($C$6=2,$C$7=1)),2,IF(AND(C15="y",AND($C$6=2,$C$7=2)),2,IF(AND(C15="y",AND($C$6=2,$C$7=3)),1,IF(AND(C15="y",AND($C$6=3,$C$7=1)),2,IF(AND(C15="y",AND($C$6=3,$C$7=2)),2,IF(AND(C15="y",AND($C$6=3,$C$7=3)),2,""))))))))))</f>
        <v>2</v>
      </c>
      <c r="E15" s="57"/>
      <c r="F15" s="64" t="s">
        <v>38</v>
      </c>
      <c r="G15" s="64" t="s">
        <v>39</v>
      </c>
    </row>
    <row r="16" spans="1:8" x14ac:dyDescent="0.25">
      <c r="A16" s="66">
        <v>4.01</v>
      </c>
      <c r="B16" s="67" t="s">
        <v>40</v>
      </c>
      <c r="C16" s="56" t="s">
        <v>11</v>
      </c>
      <c r="D16" s="59">
        <f>IF(C16="y",VLOOKUP(LUT!C17,LUT!$C$4:$E$52,3),IF(C16="n",VLOOKUP(LUT!C17,LUT!$C$4:$E$52,2)," "))</f>
        <v>0</v>
      </c>
      <c r="E16" s="57"/>
      <c r="F16" s="64" t="s">
        <v>12</v>
      </c>
      <c r="G16" s="64"/>
    </row>
    <row r="17" spans="1:7" x14ac:dyDescent="0.25">
      <c r="A17" s="66">
        <v>4.0199999999999996</v>
      </c>
      <c r="B17" s="67" t="s">
        <v>41</v>
      </c>
      <c r="C17" s="56" t="s">
        <v>31</v>
      </c>
      <c r="D17" s="59" t="str">
        <f>IF(C17="y",VLOOKUP(LUT!C18,LUT!C4:E52,3),IF(C17="n",VLOOKUP(LUT!C18,LUT!C4:E52,2)," "))</f>
        <v xml:space="preserve"> </v>
      </c>
      <c r="E17" s="57"/>
      <c r="F17" s="64" t="s">
        <v>42</v>
      </c>
      <c r="G17" s="64"/>
    </row>
    <row r="18" spans="1:7" x14ac:dyDescent="0.25">
      <c r="A18" s="66">
        <v>4.03</v>
      </c>
      <c r="B18" s="67" t="s">
        <v>43</v>
      </c>
      <c r="C18" s="56" t="s">
        <v>11</v>
      </c>
      <c r="D18" s="59">
        <f>IF(C18="y",VLOOKUP(LUT!C19,LUT!$C$4:$E$52,3),IF(C18="n",VLOOKUP(LUT!C19,LUT!$C$4:$E$52,2)," "))</f>
        <v>0</v>
      </c>
      <c r="E18" s="57"/>
      <c r="F18" s="64" t="s">
        <v>12</v>
      </c>
      <c r="G18" s="64"/>
    </row>
    <row r="19" spans="1:7" ht="135" x14ac:dyDescent="0.25">
      <c r="A19" s="66">
        <v>4.04</v>
      </c>
      <c r="B19" s="67" t="s">
        <v>44</v>
      </c>
      <c r="C19" s="56" t="s">
        <v>19</v>
      </c>
      <c r="D19" s="59">
        <f>IF(C19="y",VLOOKUP(LUT!C20,LUT!$C$4:$E$52,3),IF(C19="n",VLOOKUP(LUT!C20,LUT!$C$4:$E$52,2)," "))</f>
        <v>1</v>
      </c>
      <c r="E19" s="57"/>
      <c r="F19" s="64" t="s">
        <v>45</v>
      </c>
      <c r="G19" s="64" t="s">
        <v>46</v>
      </c>
    </row>
    <row r="20" spans="1:7" ht="135" x14ac:dyDescent="0.25">
      <c r="A20" s="66">
        <v>4.05</v>
      </c>
      <c r="B20" s="67" t="s">
        <v>47</v>
      </c>
      <c r="C20" s="56" t="s">
        <v>19</v>
      </c>
      <c r="D20" s="59">
        <f>IF(C20="y",VLOOKUP(LUT!C21,LUT!$C$4:$E$52,3),IF(C20="n",VLOOKUP(LUT!C21,LUT!$C$4:$E$52,2)," "))</f>
        <v>1</v>
      </c>
      <c r="E20" s="57"/>
      <c r="F20" s="64" t="s">
        <v>48</v>
      </c>
      <c r="G20" s="64" t="s">
        <v>46</v>
      </c>
    </row>
    <row r="21" spans="1:7" x14ac:dyDescent="0.25">
      <c r="A21" s="66">
        <v>4.0599999999999996</v>
      </c>
      <c r="B21" s="67" t="s">
        <v>49</v>
      </c>
      <c r="C21" s="56" t="s">
        <v>11</v>
      </c>
      <c r="D21" s="59">
        <f>IF(C21="y",VLOOKUP(LUT!C22,LUT!$C$4:$E$52,3),IF(C21="n",VLOOKUP(LUT!C22,LUT!$C$4:$E$52,2)," "))</f>
        <v>0</v>
      </c>
      <c r="E21" s="57"/>
      <c r="F21" s="64" t="s">
        <v>12</v>
      </c>
      <c r="G21" s="64"/>
    </row>
    <row r="22" spans="1:7" ht="135" x14ac:dyDescent="0.25">
      <c r="A22" s="66">
        <v>4.07</v>
      </c>
      <c r="B22" s="67" t="s">
        <v>50</v>
      </c>
      <c r="C22" s="56" t="s">
        <v>19</v>
      </c>
      <c r="D22" s="59">
        <f>IF(C22="y",VLOOKUP(LUT!C23,LUT!$C$4:$E$52,3),IF(C22="n",VLOOKUP(LUT!C23,LUT!$C$4:$E$52,2)," "))</f>
        <v>1</v>
      </c>
      <c r="E22" s="57"/>
      <c r="F22" s="64" t="s">
        <v>51</v>
      </c>
      <c r="G22" s="64" t="s">
        <v>46</v>
      </c>
    </row>
    <row r="23" spans="1:7" ht="45" x14ac:dyDescent="0.25">
      <c r="A23" s="66">
        <v>4.08</v>
      </c>
      <c r="B23" s="67" t="s">
        <v>52</v>
      </c>
      <c r="C23" s="56" t="s">
        <v>31</v>
      </c>
      <c r="D23" s="59" t="str">
        <f>IF(C23="y",VLOOKUP(LUT!C24,LUT!$C$4:$E$52,3),IF(C23="n",VLOOKUP(LUT!C24,LUT!$C$4:$E$52,2)," "))</f>
        <v xml:space="preserve"> </v>
      </c>
      <c r="E23" s="57"/>
      <c r="F23" s="64" t="s">
        <v>53</v>
      </c>
      <c r="G23" s="64" t="s">
        <v>54</v>
      </c>
    </row>
    <row r="24" spans="1:7" ht="105" x14ac:dyDescent="0.25">
      <c r="A24" s="66">
        <v>4.09</v>
      </c>
      <c r="B24" s="67" t="s">
        <v>55</v>
      </c>
      <c r="C24" s="56" t="s">
        <v>11</v>
      </c>
      <c r="D24" s="59">
        <f>IF(C24="y",VLOOKUP(LUT!C25,LUT!$C$4:$E$52,3),IF(C24="n",VLOOKUP(LUT!C25,LUT!$C$4:$E$52,2)," "))</f>
        <v>0</v>
      </c>
      <c r="E24" s="57"/>
      <c r="F24" s="64" t="s">
        <v>56</v>
      </c>
      <c r="G24" s="64" t="s">
        <v>57</v>
      </c>
    </row>
    <row r="25" spans="1:7" ht="60" x14ac:dyDescent="0.25">
      <c r="A25" s="66">
        <v>4.0999999999999996</v>
      </c>
      <c r="B25" s="68" t="s">
        <v>58</v>
      </c>
      <c r="C25" s="56" t="s">
        <v>19</v>
      </c>
      <c r="D25" s="59">
        <f>IF(C25="y",VLOOKUP(LUT!C26,LUT!$C$4:$E$52,3),IF(C25="n",VLOOKUP(LUT!C26,LUT!$C$4:$E$52,2)," "))</f>
        <v>1</v>
      </c>
      <c r="E25" s="57"/>
      <c r="F25" s="64" t="s">
        <v>59</v>
      </c>
      <c r="G25" s="64" t="s">
        <v>60</v>
      </c>
    </row>
    <row r="26" spans="1:7" x14ac:dyDescent="0.25">
      <c r="A26" s="66">
        <v>4.1100000000000003</v>
      </c>
      <c r="B26" s="67" t="s">
        <v>61</v>
      </c>
      <c r="C26" s="56" t="s">
        <v>11</v>
      </c>
      <c r="D26" s="59">
        <f>IF(C26="y",VLOOKUP(LUT!C27,LUT!$C$4:$E$52,3),IF(C26="n",VLOOKUP(LUT!C27,LUT!$C$4:$E$52,2)," "))</f>
        <v>0</v>
      </c>
      <c r="E26" s="57"/>
      <c r="F26" s="64" t="s">
        <v>12</v>
      </c>
      <c r="G26" s="64"/>
    </row>
    <row r="27" spans="1:7" ht="150" x14ac:dyDescent="0.25">
      <c r="A27" s="66">
        <v>4.12</v>
      </c>
      <c r="B27" s="67" t="s">
        <v>62</v>
      </c>
      <c r="C27" s="56" t="s">
        <v>19</v>
      </c>
      <c r="D27" s="59">
        <f>IF(C27="y",VLOOKUP(LUT!C28,LUT!$C$4:$E$52,3),IF(C27="n",VLOOKUP(LUT!C28,LUT!$C$4:$E$52,2)," "))</f>
        <v>1</v>
      </c>
      <c r="E27" s="57"/>
      <c r="F27" s="64" t="s">
        <v>63</v>
      </c>
      <c r="G27" s="64" t="s">
        <v>64</v>
      </c>
    </row>
    <row r="28" spans="1:7" x14ac:dyDescent="0.25">
      <c r="A28" s="66">
        <v>5.01</v>
      </c>
      <c r="B28" s="67" t="s">
        <v>65</v>
      </c>
      <c r="C28" s="56" t="s">
        <v>11</v>
      </c>
      <c r="D28" s="59">
        <f>IF(C28="y",VLOOKUP(LUT!C29,LUT!$C$4:$E$52,3),IF(C28="n",VLOOKUP(LUT!C29,LUT!$C$4:$E$52,2)," "))</f>
        <v>0</v>
      </c>
      <c r="E28" s="57"/>
      <c r="F28" s="64" t="s">
        <v>12</v>
      </c>
      <c r="G28" s="64"/>
    </row>
    <row r="29" spans="1:7" x14ac:dyDescent="0.25">
      <c r="A29" s="66">
        <v>5.0199999999999996</v>
      </c>
      <c r="B29" s="67" t="s">
        <v>66</v>
      </c>
      <c r="C29" s="56" t="s">
        <v>11</v>
      </c>
      <c r="D29" s="59">
        <f>IF(C29="y",VLOOKUP(LUT!C30,LUT!$C$4:$E$52,3),IF(C29="n",VLOOKUP(LUT!C30,LUT!$C$4:$E$52,2)," "))</f>
        <v>0</v>
      </c>
      <c r="E29" s="57"/>
      <c r="F29" s="64" t="s">
        <v>67</v>
      </c>
      <c r="G29" s="64"/>
    </row>
    <row r="30" spans="1:7" x14ac:dyDescent="0.25">
      <c r="A30" s="66">
        <v>5.03</v>
      </c>
      <c r="B30" s="67" t="s">
        <v>68</v>
      </c>
      <c r="C30" s="56" t="s">
        <v>19</v>
      </c>
      <c r="D30" s="59">
        <f>IF(C30="y",VLOOKUP(LUT!C31,LUT!$C$4:$E$52,3),IF(C30="n",VLOOKUP(LUT!C31,LUT!$C$4:$E$52,2)," "))</f>
        <v>1</v>
      </c>
      <c r="E30" s="57"/>
      <c r="F30" s="64" t="s">
        <v>69</v>
      </c>
      <c r="G30" s="64"/>
    </row>
    <row r="31" spans="1:7" x14ac:dyDescent="0.25">
      <c r="A31" s="66">
        <v>5.04</v>
      </c>
      <c r="B31" s="67" t="s">
        <v>70</v>
      </c>
      <c r="C31" s="56" t="s">
        <v>31</v>
      </c>
      <c r="D31" s="59" t="str">
        <f>IF(C31="y",VLOOKUP(LUT!C32,LUT!$C$4:$E$52,3),IF(C31="n",VLOOKUP(LUT!C32,LUT!$C$4:$E$52,2)," "))</f>
        <v xml:space="preserve"> </v>
      </c>
      <c r="E31" s="57"/>
      <c r="F31" s="64" t="s">
        <v>71</v>
      </c>
      <c r="G31" s="64"/>
    </row>
    <row r="32" spans="1:7" ht="30" x14ac:dyDescent="0.25">
      <c r="A32" s="66">
        <v>6.01</v>
      </c>
      <c r="B32" s="67" t="s">
        <v>72</v>
      </c>
      <c r="C32" s="56" t="s">
        <v>11</v>
      </c>
      <c r="D32" s="59">
        <f>IF(C32="y",VLOOKUP(LUT!C33,LUT!$C$4:$E$52,3),IF(C32="n",VLOOKUP(LUT!C33,LUT!$C$4:$E$52,2)," "))</f>
        <v>0</v>
      </c>
      <c r="E32" s="57"/>
      <c r="F32" s="64" t="s">
        <v>12</v>
      </c>
      <c r="G32" s="64"/>
    </row>
    <row r="33" spans="1:7" ht="105" x14ac:dyDescent="0.25">
      <c r="A33" s="66">
        <v>6.02</v>
      </c>
      <c r="B33" s="67" t="s">
        <v>73</v>
      </c>
      <c r="C33" s="56" t="s">
        <v>19</v>
      </c>
      <c r="D33" s="59">
        <f>IF(C33="y",VLOOKUP(LUT!C34,LUT!$C$4:$E$52,3),IF(C33="n",VLOOKUP(LUT!C34,LUT!$C$4:$E$52,2)," "))</f>
        <v>1</v>
      </c>
      <c r="E33" s="57"/>
      <c r="F33" s="64" t="s">
        <v>74</v>
      </c>
      <c r="G33" s="64" t="s">
        <v>26</v>
      </c>
    </row>
    <row r="34" spans="1:7" x14ac:dyDescent="0.25">
      <c r="A34" s="66">
        <v>6.03</v>
      </c>
      <c r="B34" s="67" t="s">
        <v>75</v>
      </c>
      <c r="C34" s="56" t="s">
        <v>31</v>
      </c>
      <c r="D34" s="59" t="str">
        <f>IF(C34="y",VLOOKUP(LUT!C35,LUT!$C$4:$E$52,3),IF(C34="n",VLOOKUP(LUT!C35,LUT!$C$4:$E$52,2)," "))</f>
        <v xml:space="preserve"> </v>
      </c>
      <c r="E34" s="57"/>
      <c r="F34" s="64" t="s">
        <v>76</v>
      </c>
      <c r="G34" s="64"/>
    </row>
    <row r="35" spans="1:7" ht="270" x14ac:dyDescent="0.25">
      <c r="A35" s="66">
        <v>6.04</v>
      </c>
      <c r="B35" s="67" t="s">
        <v>77</v>
      </c>
      <c r="C35" s="56" t="s">
        <v>19</v>
      </c>
      <c r="D35" s="59">
        <f>IF(C35="y",VLOOKUP(LUT!C36,LUT!$C$4:$E$52,3),IF(C35="n",VLOOKUP(LUT!C36,LUT!$C$4:$E$52,2)," "))</f>
        <v>1</v>
      </c>
      <c r="E35" s="57"/>
      <c r="F35" s="64" t="s">
        <v>78</v>
      </c>
      <c r="G35" s="64" t="s">
        <v>79</v>
      </c>
    </row>
    <row r="36" spans="1:7" ht="60" x14ac:dyDescent="0.25">
      <c r="A36" s="66">
        <v>6.05</v>
      </c>
      <c r="B36" s="67" t="s">
        <v>80</v>
      </c>
      <c r="C36" s="56" t="s">
        <v>11</v>
      </c>
      <c r="D36" s="59">
        <f>IF(C36="y",VLOOKUP(LUT!C37,LUT!$C$4:$E$52,3),IF(C36="n",VLOOKUP(LUT!C37,LUT!$C$4:$E$52,2)," "))</f>
        <v>0</v>
      </c>
      <c r="E36" s="57"/>
      <c r="F36" s="64" t="s">
        <v>81</v>
      </c>
      <c r="G36" s="64" t="s">
        <v>82</v>
      </c>
    </row>
    <row r="37" spans="1:7" ht="45" x14ac:dyDescent="0.25">
      <c r="A37" s="66">
        <v>6.06</v>
      </c>
      <c r="B37" s="67" t="s">
        <v>83</v>
      </c>
      <c r="C37" s="56" t="s">
        <v>31</v>
      </c>
      <c r="D37" s="59" t="str">
        <f>IF(C37="y",VLOOKUP(LUT!C38,LUT!$C$4:$E$52,3),IF(C37="n",VLOOKUP(LUT!C38,LUT!$C$4:$E$52,2)," "))</f>
        <v xml:space="preserve"> </v>
      </c>
      <c r="E37" s="57"/>
      <c r="F37" s="64" t="s">
        <v>84</v>
      </c>
      <c r="G37" s="64" t="s">
        <v>85</v>
      </c>
    </row>
    <row r="38" spans="1:7" ht="60" x14ac:dyDescent="0.25">
      <c r="A38" s="66">
        <v>6.07</v>
      </c>
      <c r="B38" s="67" t="s">
        <v>86</v>
      </c>
      <c r="C38" s="84" t="s">
        <v>87</v>
      </c>
      <c r="D38" s="59">
        <f>IF(C38="1 or fewer",1,IF(C38="2 or 3",0,IF(C38&gt;="4 or more",-1," ")))</f>
        <v>1</v>
      </c>
      <c r="E38" s="57"/>
      <c r="F38" s="64" t="s">
        <v>88</v>
      </c>
      <c r="G38" s="64" t="s">
        <v>89</v>
      </c>
    </row>
    <row r="39" spans="1:7" ht="45" x14ac:dyDescent="0.25">
      <c r="A39" s="66">
        <v>7.01</v>
      </c>
      <c r="B39" s="67" t="s">
        <v>90</v>
      </c>
      <c r="C39" s="56" t="s">
        <v>31</v>
      </c>
      <c r="D39" s="59" t="str">
        <f>IF(C39="y",VLOOKUP(LUT!C40,LUT!$C$4:$E$52,3),IF(C39="n",VLOOKUP(LUT!C40,LUT!$C$4:$E$52,2)," "))</f>
        <v xml:space="preserve"> </v>
      </c>
      <c r="E39" s="57"/>
      <c r="F39" s="101" t="s">
        <v>91</v>
      </c>
      <c r="G39" s="56"/>
    </row>
    <row r="40" spans="1:7" ht="90" x14ac:dyDescent="0.25">
      <c r="A40" s="66">
        <v>7.02</v>
      </c>
      <c r="B40" s="67" t="s">
        <v>92</v>
      </c>
      <c r="C40" s="56" t="s">
        <v>19</v>
      </c>
      <c r="D40" s="59">
        <f>IF(C40="y",VLOOKUP(LUT!C41,LUT!$C$4:$E$52,3),IF(C40="n",VLOOKUP(LUT!C41,LUT!$C$4:$E$52,2)," "))</f>
        <v>1</v>
      </c>
      <c r="E40" s="57"/>
      <c r="F40" s="64" t="s">
        <v>93</v>
      </c>
      <c r="G40" s="64" t="s">
        <v>94</v>
      </c>
    </row>
    <row r="41" spans="1:7" ht="30" x14ac:dyDescent="0.25">
      <c r="A41" s="66">
        <v>7.03</v>
      </c>
      <c r="B41" s="67" t="s">
        <v>95</v>
      </c>
      <c r="C41" s="56" t="s">
        <v>31</v>
      </c>
      <c r="D41" s="59" t="str">
        <f>IF(C41="y",VLOOKUP(LUT!C42,LUT!$C$4:$E$52,3),IF(C41="n",VLOOKUP(LUT!C42,LUT!$C$4:$E$52,2)," "))</f>
        <v xml:space="preserve"> </v>
      </c>
      <c r="E41" s="57"/>
      <c r="F41" s="64" t="s">
        <v>76</v>
      </c>
      <c r="G41" s="64"/>
    </row>
    <row r="42" spans="1:7" x14ac:dyDescent="0.25">
      <c r="A42" s="66">
        <v>7.04</v>
      </c>
      <c r="B42" s="67" t="s">
        <v>96</v>
      </c>
      <c r="C42" s="56" t="s">
        <v>11</v>
      </c>
      <c r="D42" s="59">
        <f>IF(C42="y",VLOOKUP(LUT!C43,LUT!$C$4:$E$52,3),IF(C42="n",VLOOKUP(LUT!C43,LUT!$C$4:$E$52,2)," "))</f>
        <v>-1</v>
      </c>
      <c r="E42" s="57"/>
      <c r="F42" s="64" t="s">
        <v>97</v>
      </c>
      <c r="G42" s="64"/>
    </row>
    <row r="43" spans="1:7" ht="105" x14ac:dyDescent="0.25">
      <c r="A43" s="66">
        <v>7.05</v>
      </c>
      <c r="B43" s="67" t="s">
        <v>98</v>
      </c>
      <c r="C43" s="56" t="s">
        <v>19</v>
      </c>
      <c r="D43" s="59">
        <f>IF(C43="y",VLOOKUP(LUT!C44,LUT!$C$4:$E$52,3),IF(C43="n",VLOOKUP(LUT!C44,LUT!$C$4:$E$52,2)," "))</f>
        <v>1</v>
      </c>
      <c r="E43" s="57"/>
      <c r="F43" s="64" t="s">
        <v>99</v>
      </c>
      <c r="G43" s="64" t="s">
        <v>100</v>
      </c>
    </row>
    <row r="44" spans="1:7" ht="105" x14ac:dyDescent="0.25">
      <c r="A44" s="66">
        <v>7.06</v>
      </c>
      <c r="B44" s="67" t="s">
        <v>101</v>
      </c>
      <c r="C44" s="56" t="s">
        <v>19</v>
      </c>
      <c r="D44" s="59">
        <f>IF(C44="y",VLOOKUP(LUT!C45,LUT!$C$4:$E$52,3),IF(C44="n",VLOOKUP(LUT!C45,LUT!$C$4:$E$52,2)," "))</f>
        <v>1</v>
      </c>
      <c r="E44" s="57"/>
      <c r="F44" s="64" t="s">
        <v>102</v>
      </c>
      <c r="G44" s="64" t="s">
        <v>26</v>
      </c>
    </row>
    <row r="45" spans="1:7" ht="30" x14ac:dyDescent="0.25">
      <c r="A45" s="66">
        <v>7.07</v>
      </c>
      <c r="B45" s="67" t="s">
        <v>103</v>
      </c>
      <c r="C45" s="56" t="s">
        <v>31</v>
      </c>
      <c r="D45" s="59" t="str">
        <f>IF(C45="y",VLOOKUP(LUT!C46,LUT!$C$4:$E$52,3),IF(C45="n",VLOOKUP(LUT!C46,LUT!$C$4:$E$52,2)," "))</f>
        <v xml:space="preserve"> </v>
      </c>
      <c r="E45" s="57"/>
      <c r="F45" s="64" t="s">
        <v>76</v>
      </c>
      <c r="G45" s="64"/>
    </row>
    <row r="46" spans="1:7" ht="30" x14ac:dyDescent="0.25">
      <c r="A46" s="66">
        <v>7.08</v>
      </c>
      <c r="B46" s="67" t="s">
        <v>104</v>
      </c>
      <c r="C46" s="56" t="s">
        <v>31</v>
      </c>
      <c r="D46" s="59" t="str">
        <f>IF(C46="y",VLOOKUP(LUT!C47,LUT!$C$4:$E$52,3),IF(C46="n",VLOOKUP(LUT!C47,LUT!$C$4:$E$52,2)," "))</f>
        <v xml:space="preserve"> </v>
      </c>
      <c r="E46" s="57"/>
      <c r="F46" s="64" t="s">
        <v>76</v>
      </c>
      <c r="G46" s="64"/>
    </row>
    <row r="47" spans="1:7" ht="45" x14ac:dyDescent="0.25">
      <c r="A47" s="66">
        <v>8.01</v>
      </c>
      <c r="B47" s="67" t="s">
        <v>105</v>
      </c>
      <c r="C47" s="56" t="s">
        <v>31</v>
      </c>
      <c r="D47" s="59" t="str">
        <f>IF(C47="y",VLOOKUP(LUT!C48,LUT!$C$4:$E$52,3),IF(C47="n",VLOOKUP(LUT!C48,LUT!$C$4:$E$52,2)," "))</f>
        <v xml:space="preserve"> </v>
      </c>
      <c r="E47" s="57"/>
      <c r="F47" s="64" t="s">
        <v>169</v>
      </c>
      <c r="G47" s="64"/>
    </row>
    <row r="48" spans="1:7" ht="120" x14ac:dyDescent="0.25">
      <c r="A48" s="66">
        <v>8.02</v>
      </c>
      <c r="B48" s="67" t="s">
        <v>106</v>
      </c>
      <c r="C48" s="56" t="s">
        <v>31</v>
      </c>
      <c r="D48" s="59" t="str">
        <f>IF(C48="y",VLOOKUP(LUT!C49,LUT!$C$4:$E$52,3),IF(C48="n",VLOOKUP(LUT!C49,LUT!$C$4:$E$52,2)," "))</f>
        <v xml:space="preserve"> </v>
      </c>
      <c r="E48" s="57"/>
      <c r="F48" s="64" t="s">
        <v>107</v>
      </c>
      <c r="G48" s="64" t="s">
        <v>108</v>
      </c>
    </row>
    <row r="49" spans="1:7" ht="60" x14ac:dyDescent="0.25">
      <c r="A49" s="66">
        <v>8.0299999999999994</v>
      </c>
      <c r="B49" s="67" t="s">
        <v>109</v>
      </c>
      <c r="C49" s="56" t="s">
        <v>31</v>
      </c>
      <c r="D49" s="59" t="str">
        <f>IF(C49="y",VLOOKUP(LUT!C50,LUT!$C$4:$E$52,3),IF(C49="n",VLOOKUP(LUT!C50,LUT!$C$4:$E$52,2)," "))</f>
        <v xml:space="preserve"> </v>
      </c>
      <c r="E49" s="57"/>
      <c r="F49" s="64" t="s">
        <v>110</v>
      </c>
      <c r="G49" s="64" t="s">
        <v>111</v>
      </c>
    </row>
    <row r="50" spans="1:7" ht="30" x14ac:dyDescent="0.25">
      <c r="A50" s="66">
        <v>8.0399999999999991</v>
      </c>
      <c r="B50" s="67" t="s">
        <v>112</v>
      </c>
      <c r="C50" s="56" t="s">
        <v>11</v>
      </c>
      <c r="D50" s="59">
        <f>IF(C50="y",VLOOKUP(LUT!C51,LUT!$C$4:$E$52,3),IF(C50="n",VLOOKUP(LUT!C51,LUT!$C$4:$E$52,2)," "))</f>
        <v>-1</v>
      </c>
      <c r="E50" s="57"/>
      <c r="F50" s="64" t="s">
        <v>12</v>
      </c>
      <c r="G50" s="64"/>
    </row>
    <row r="51" spans="1:7" x14ac:dyDescent="0.25">
      <c r="A51" s="66">
        <v>8.0500000000000007</v>
      </c>
      <c r="B51" s="67" t="s">
        <v>113</v>
      </c>
      <c r="C51" s="56" t="s">
        <v>31</v>
      </c>
      <c r="D51" s="59" t="str">
        <f>IF(C51="y",VLOOKUP(LUT!C52,LUT!$C$4:$E$52,3),IF(C51="n",VLOOKUP(LUT!C52,LUT!$C$4:$E$52,2)," "))</f>
        <v xml:space="preserve"> </v>
      </c>
      <c r="E51" s="57"/>
      <c r="F51" s="64" t="s">
        <v>76</v>
      </c>
      <c r="G51" s="64"/>
    </row>
    <row r="52" spans="1:7" ht="15.75" thickBot="1" x14ac:dyDescent="0.3">
      <c r="A52" s="87"/>
      <c r="B52" s="86"/>
      <c r="C52" s="56"/>
      <c r="D52" s="56"/>
      <c r="E52" s="57"/>
      <c r="F52" s="56"/>
      <c r="G52" s="56"/>
    </row>
    <row r="53" spans="1:7" ht="29.25" customHeight="1" thickTop="1" x14ac:dyDescent="0.25">
      <c r="A53" s="56"/>
      <c r="B53" s="56"/>
      <c r="C53" s="69" t="s">
        <v>114</v>
      </c>
      <c r="D53" s="61">
        <f>SUM(D3:D51)</f>
        <v>22</v>
      </c>
      <c r="E53" s="62"/>
      <c r="F53" s="56"/>
      <c r="G53" s="56"/>
    </row>
    <row r="54" spans="1:7" ht="33" customHeight="1" thickBot="1" x14ac:dyDescent="0.3">
      <c r="A54" s="56"/>
      <c r="B54" s="56"/>
      <c r="C54" s="70" t="s">
        <v>115</v>
      </c>
      <c r="D54" s="21" t="str">
        <f>IF(E60="no","more info needed",IF(D53&lt;1,"accept",IF(D53&gt;6,"reject","evaluate further")))</f>
        <v>reject</v>
      </c>
      <c r="E54" s="62"/>
      <c r="F54" s="56"/>
      <c r="G54" s="56"/>
    </row>
    <row r="55" spans="1:7" ht="16.5" thickTop="1" thickBot="1" x14ac:dyDescent="0.3">
      <c r="A55" s="56"/>
      <c r="B55" s="56"/>
      <c r="C55" s="56"/>
      <c r="D55" s="56"/>
      <c r="E55" s="57"/>
      <c r="F55" s="56"/>
      <c r="G55" s="56"/>
    </row>
    <row r="56" spans="1:7" ht="46.5" thickTop="1" thickBot="1" x14ac:dyDescent="0.3">
      <c r="A56" s="56"/>
      <c r="B56" s="22" t="s">
        <v>116</v>
      </c>
      <c r="C56" s="23" t="s">
        <v>117</v>
      </c>
      <c r="D56" s="19" t="s">
        <v>118</v>
      </c>
      <c r="E56" s="62"/>
      <c r="F56" s="63"/>
      <c r="G56" s="56"/>
    </row>
    <row r="57" spans="1:7" ht="15.75" thickTop="1" x14ac:dyDescent="0.25">
      <c r="A57" s="56"/>
      <c r="B57" s="28" t="s">
        <v>119</v>
      </c>
      <c r="C57" s="24">
        <f>COUNTIF(C3:C15, "y")+COUNTIF(C3:C15, "n")+COUNTIF(C6:C7, "1")+COUNTIF(C6:C7, "2")+COUNTIF(C6:C7, "3")</f>
        <v>10</v>
      </c>
      <c r="D57" s="20" t="str">
        <f>IF(C57&gt;=2,"yes","no")</f>
        <v>yes</v>
      </c>
      <c r="E57" s="62"/>
      <c r="F57" s="56"/>
      <c r="G57" s="56"/>
    </row>
    <row r="58" spans="1:7" x14ac:dyDescent="0.25">
      <c r="A58" s="56"/>
      <c r="B58" s="29" t="s">
        <v>120</v>
      </c>
      <c r="C58" s="24">
        <f>COUNTIF(C16:C27,"y")+COUNTIF(C16:C27,"n")</f>
        <v>10</v>
      </c>
      <c r="D58" s="20" t="str">
        <f>IF(C58&gt;=2,"yes","no")</f>
        <v>yes</v>
      </c>
      <c r="E58" s="62"/>
      <c r="F58" s="56"/>
      <c r="G58" s="56"/>
    </row>
    <row r="59" spans="1:7" x14ac:dyDescent="0.25">
      <c r="A59" s="56"/>
      <c r="B59" s="28" t="s">
        <v>121</v>
      </c>
      <c r="C59" s="24">
        <f>COUNTIF(C28:C51,"y")+COUNTIF(C28:C51, "n")+COUNT(C28:C51)</f>
        <v>12</v>
      </c>
      <c r="D59" s="20" t="str">
        <f>IF(C59&gt;=6,"yes","no")</f>
        <v>yes</v>
      </c>
      <c r="E59" s="62"/>
      <c r="F59" s="56"/>
      <c r="G59" s="56"/>
    </row>
    <row r="60" spans="1:7" ht="15.75" thickBot="1" x14ac:dyDescent="0.3">
      <c r="A60" s="56"/>
      <c r="B60" s="25" t="s">
        <v>122</v>
      </c>
      <c r="C60" s="26">
        <f>SUM(C57:C59)</f>
        <v>32</v>
      </c>
      <c r="D60" s="21" t="str">
        <f>IF(D57="no","no",IF(D58="no","no",IF(D59="no","no","yes")))</f>
        <v>yes</v>
      </c>
      <c r="E60" s="62"/>
      <c r="F60" s="56"/>
      <c r="G60" s="56"/>
    </row>
    <row r="61" spans="1:7" ht="15.75" thickTop="1" x14ac:dyDescent="0.25">
      <c r="A61" s="56"/>
      <c r="B61" s="56"/>
      <c r="C61" s="56"/>
      <c r="D61" s="56"/>
      <c r="E61" s="57"/>
      <c r="F61" s="56"/>
      <c r="G61" s="56"/>
    </row>
    <row r="62" spans="1:7" x14ac:dyDescent="0.25">
      <c r="A62" s="56"/>
      <c r="B62" s="56"/>
      <c r="C62" s="56"/>
      <c r="D62" s="56"/>
      <c r="E62" s="57"/>
      <c r="F62" s="56"/>
      <c r="G62" s="56"/>
    </row>
    <row r="63" spans="1:7" ht="15.75" thickBot="1" x14ac:dyDescent="0.3">
      <c r="A63" s="56"/>
      <c r="B63" s="109" t="s">
        <v>123</v>
      </c>
      <c r="C63" s="109"/>
      <c r="D63" s="109"/>
      <c r="E63" s="62"/>
      <c r="F63" s="56"/>
      <c r="G63" s="56"/>
    </row>
    <row r="64" spans="1:7" ht="15.75" thickBot="1" x14ac:dyDescent="0.3">
      <c r="A64" s="56"/>
      <c r="B64" s="110" t="s">
        <v>124</v>
      </c>
      <c r="C64" s="111"/>
      <c r="D64" s="112"/>
      <c r="E64" s="62"/>
      <c r="F64" s="56"/>
      <c r="G64" s="56"/>
    </row>
    <row r="65" spans="1:7" x14ac:dyDescent="0.25">
      <c r="A65" s="56">
        <v>9.01</v>
      </c>
      <c r="B65" s="71" t="s">
        <v>125</v>
      </c>
      <c r="C65" s="113"/>
      <c r="D65" s="114"/>
      <c r="E65" s="62"/>
      <c r="F65" s="56"/>
      <c r="G65" s="56"/>
    </row>
    <row r="66" spans="1:7" x14ac:dyDescent="0.25">
      <c r="A66" s="56">
        <v>9.02</v>
      </c>
      <c r="B66" s="71" t="s">
        <v>126</v>
      </c>
      <c r="C66" s="115"/>
      <c r="D66" s="116"/>
      <c r="E66" s="62"/>
      <c r="F66" s="56"/>
      <c r="G66" s="56"/>
    </row>
    <row r="67" spans="1:7" x14ac:dyDescent="0.25">
      <c r="A67" s="56">
        <v>9.0299999999999994</v>
      </c>
      <c r="B67" s="71" t="s">
        <v>127</v>
      </c>
      <c r="C67" s="107"/>
      <c r="D67" s="108"/>
      <c r="E67" s="62"/>
      <c r="F67" s="56"/>
      <c r="G67" s="56"/>
    </row>
    <row r="68" spans="1:7" x14ac:dyDescent="0.25">
      <c r="A68" s="56">
        <v>9.0399999999999991</v>
      </c>
      <c r="B68" s="71" t="s">
        <v>128</v>
      </c>
      <c r="C68" s="107"/>
      <c r="D68" s="108"/>
      <c r="E68" s="62"/>
      <c r="F68" s="56"/>
      <c r="G68" s="56"/>
    </row>
    <row r="69" spans="1:7" x14ac:dyDescent="0.25">
      <c r="A69" s="56">
        <v>9.0500000000000007</v>
      </c>
      <c r="B69" s="71" t="s">
        <v>129</v>
      </c>
      <c r="C69" s="107"/>
      <c r="D69" s="108"/>
      <c r="E69" s="62"/>
      <c r="F69" s="56"/>
      <c r="G69" s="56"/>
    </row>
    <row r="70" spans="1:7" x14ac:dyDescent="0.25">
      <c r="A70" s="56">
        <v>9.06</v>
      </c>
      <c r="B70" s="71" t="s">
        <v>130</v>
      </c>
      <c r="C70" s="107"/>
      <c r="D70" s="108"/>
      <c r="E70" s="62"/>
      <c r="F70" s="56"/>
      <c r="G70" s="56"/>
    </row>
    <row r="71" spans="1:7" x14ac:dyDescent="0.25">
      <c r="A71" s="56">
        <v>9.07</v>
      </c>
      <c r="B71" s="71" t="s">
        <v>131</v>
      </c>
      <c r="C71" s="94"/>
      <c r="D71" s="97" t="str">
        <f>IF(C71="yes", IF(OR(C65="?", C66="?", C67="no", C67="?"), "eval.", IF(AND(C65="yes", C66="yes", C67="yes"), "reject", IF(OR(C65="no", C66="no"), "accept", " ")))," ")</f>
        <v xml:space="preserve"> </v>
      </c>
      <c r="E71" s="62"/>
      <c r="F71" s="56"/>
      <c r="G71" s="56"/>
    </row>
    <row r="72" spans="1:7" x14ac:dyDescent="0.25">
      <c r="A72" s="56">
        <v>9.08</v>
      </c>
      <c r="B72" s="71" t="s">
        <v>132</v>
      </c>
      <c r="C72" s="92"/>
      <c r="D72" s="89" t="str">
        <f>IF(C71="yes","STOP",IF(C72="yes",IF(C68="no","accept",IF(AND(C68="yes",OR(C69="yes",C70="yes")),"reject",IF(OR(C68="?",C69="?",C70="?",C69="no",C70="no"),"eval.",""))), ""))</f>
        <v/>
      </c>
      <c r="E72" s="62"/>
      <c r="F72" s="56"/>
      <c r="G72" s="56"/>
    </row>
    <row r="73" spans="1:7" ht="15.75" thickBot="1" x14ac:dyDescent="0.3">
      <c r="A73" s="56">
        <v>9.09</v>
      </c>
      <c r="B73" s="91" t="s">
        <v>133</v>
      </c>
      <c r="C73" s="93"/>
      <c r="D73" s="90" t="str">
        <f>IF(OR(C71="yes",C72="yes"),"STOP",IF(C73="yes",IF(AND(LUT!I26="accept",LUT!I27="accept"),"accept",IF(AND(LUT!I26="eval.",LUT!I27="eval."),"eval.",IF(OR(LUT!I26="reject",LUT!I27="reject"),"reject",""))),""))</f>
        <v/>
      </c>
      <c r="E73" s="62"/>
      <c r="F73" s="56"/>
      <c r="G73" s="56"/>
    </row>
    <row r="74" spans="1:7" ht="15.75" thickBot="1" x14ac:dyDescent="0.3">
      <c r="A74" s="56"/>
      <c r="B74" s="72" t="s">
        <v>134</v>
      </c>
      <c r="C74" s="105" t="str">
        <f>IF(OR(D71="accept", D72="accept", D73="accept"), "Accept", IF(OR(D71="eval.", D72="eval.", D73="eval."), "Evaluate Further", IF(OR(D71="reject", D72="reject",D73="reject"), "Reject", "")))</f>
        <v/>
      </c>
      <c r="D74" s="106"/>
      <c r="E74" s="62"/>
      <c r="F74" s="56"/>
      <c r="G74" s="56"/>
    </row>
    <row r="75" spans="1:7" x14ac:dyDescent="0.25">
      <c r="A75" s="56"/>
      <c r="B75" s="64"/>
      <c r="C75" s="64"/>
      <c r="D75" s="56"/>
      <c r="E75" s="57"/>
      <c r="F75" s="56"/>
      <c r="G75" s="56"/>
    </row>
    <row r="76" spans="1:7" x14ac:dyDescent="0.25">
      <c r="A76" s="56"/>
      <c r="B76" s="64"/>
      <c r="C76" s="64"/>
      <c r="D76" s="56"/>
      <c r="E76" s="57"/>
      <c r="F76" s="56"/>
      <c r="G76" s="56"/>
    </row>
    <row r="77" spans="1:7" x14ac:dyDescent="0.25">
      <c r="A77" s="56"/>
      <c r="B77" s="64"/>
      <c r="C77" s="64"/>
      <c r="D77" s="56"/>
      <c r="E77" s="57"/>
      <c r="F77" s="56"/>
      <c r="G77" s="56"/>
    </row>
    <row r="78" spans="1:7" x14ac:dyDescent="0.25">
      <c r="A78" s="56"/>
      <c r="B78" s="64"/>
      <c r="C78" s="64"/>
      <c r="D78" s="56"/>
      <c r="E78" s="57"/>
      <c r="F78" s="56"/>
      <c r="G78" s="56"/>
    </row>
    <row r="79" spans="1:7" x14ac:dyDescent="0.25">
      <c r="A79" s="56"/>
      <c r="B79" s="64"/>
      <c r="C79" s="64"/>
      <c r="D79" s="56"/>
      <c r="E79" s="57"/>
      <c r="F79" s="56"/>
      <c r="G79" s="56"/>
    </row>
    <row r="80" spans="1:7" x14ac:dyDescent="0.25">
      <c r="A80" s="56"/>
      <c r="B80" s="64"/>
      <c r="C80" s="64"/>
      <c r="D80" s="56"/>
      <c r="E80" s="57"/>
      <c r="F80" s="56"/>
      <c r="G80" s="56"/>
    </row>
    <row r="81" spans="1:7" x14ac:dyDescent="0.25">
      <c r="A81" s="56"/>
      <c r="B81" s="64"/>
      <c r="C81" s="64"/>
      <c r="D81" s="56"/>
      <c r="E81" s="57"/>
      <c r="F81" s="56"/>
      <c r="G81" s="56"/>
    </row>
    <row r="82" spans="1:7" x14ac:dyDescent="0.25">
      <c r="A82" s="56"/>
      <c r="B82" s="64"/>
      <c r="C82" s="64"/>
      <c r="D82" s="56"/>
      <c r="E82" s="57"/>
      <c r="F82" s="56"/>
      <c r="G82" s="56"/>
    </row>
    <row r="83" spans="1:7" x14ac:dyDescent="0.25">
      <c r="A83" s="56"/>
      <c r="B83" s="64"/>
      <c r="C83" s="64"/>
      <c r="D83" s="56"/>
      <c r="E83" s="57"/>
      <c r="F83" s="56"/>
      <c r="G83" s="56"/>
    </row>
    <row r="84" spans="1:7" x14ac:dyDescent="0.25">
      <c r="A84" s="56"/>
      <c r="B84" s="64"/>
      <c r="C84" s="64"/>
      <c r="D84" s="56"/>
      <c r="E84" s="57"/>
      <c r="F84" s="56"/>
      <c r="G84" s="56"/>
    </row>
    <row r="85" spans="1:7" x14ac:dyDescent="0.25">
      <c r="A85" s="56"/>
      <c r="B85" s="64"/>
      <c r="C85" s="64"/>
      <c r="D85" s="56"/>
      <c r="E85" s="57"/>
      <c r="F85" s="56"/>
      <c r="G85" s="56"/>
    </row>
    <row r="86" spans="1:7" x14ac:dyDescent="0.25">
      <c r="A86" s="56"/>
      <c r="B86" s="56"/>
      <c r="C86" s="56"/>
      <c r="D86" s="56"/>
      <c r="E86" s="57"/>
      <c r="F86" s="56"/>
      <c r="G86" s="56"/>
    </row>
    <row r="107" spans="6:6" x14ac:dyDescent="0.25">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x14ac:dyDescent="0.25"/>
  <cols>
    <col min="1" max="1" width="6.85546875" customWidth="1"/>
    <col min="8" max="8" width="18.28515625" customWidth="1"/>
  </cols>
  <sheetData>
    <row r="1" spans="2:18" ht="15.75" thickBot="1" x14ac:dyDescent="0.3"/>
    <row r="2" spans="2:18" ht="15.75" thickBot="1" x14ac:dyDescent="0.3">
      <c r="B2" t="s">
        <v>135</v>
      </c>
      <c r="H2" s="117" t="s">
        <v>136</v>
      </c>
      <c r="I2" s="118"/>
      <c r="J2" s="118"/>
      <c r="K2" s="118"/>
      <c r="L2" s="118"/>
      <c r="M2" s="118"/>
      <c r="N2" s="118"/>
      <c r="O2" s="118"/>
      <c r="P2" s="118"/>
      <c r="Q2" s="118"/>
      <c r="R2" s="119"/>
    </row>
    <row r="3" spans="2:18" x14ac:dyDescent="0.25">
      <c r="B3" s="1" t="s">
        <v>116</v>
      </c>
      <c r="C3" s="2" t="s">
        <v>4</v>
      </c>
      <c r="D3" s="2" t="s">
        <v>137</v>
      </c>
      <c r="E3" s="3" t="s">
        <v>138</v>
      </c>
      <c r="H3" s="139" t="s">
        <v>139</v>
      </c>
      <c r="I3" s="140"/>
      <c r="J3" s="140"/>
      <c r="K3" s="140"/>
      <c r="L3" s="140"/>
      <c r="M3" s="140"/>
      <c r="N3" s="140"/>
      <c r="O3" s="140"/>
      <c r="P3" s="140"/>
      <c r="Q3" s="140"/>
      <c r="R3" s="141"/>
    </row>
    <row r="4" spans="2:18" x14ac:dyDescent="0.25">
      <c r="B4" s="4" t="s">
        <v>140</v>
      </c>
      <c r="C4">
        <v>1.01</v>
      </c>
      <c r="D4">
        <v>0</v>
      </c>
      <c r="E4" s="5">
        <v>-3</v>
      </c>
      <c r="H4" s="142" t="s">
        <v>141</v>
      </c>
      <c r="I4" s="143"/>
      <c r="J4" s="143"/>
      <c r="K4" s="143"/>
      <c r="L4" s="143"/>
      <c r="M4" s="143"/>
      <c r="N4" s="143"/>
      <c r="O4" s="143"/>
      <c r="P4" s="143"/>
      <c r="Q4" s="143"/>
      <c r="R4" s="16" t="s">
        <v>142</v>
      </c>
    </row>
    <row r="5" spans="2:18" x14ac:dyDescent="0.25">
      <c r="B5" s="4" t="s">
        <v>121</v>
      </c>
      <c r="C5">
        <v>1.02</v>
      </c>
      <c r="D5">
        <v>-1</v>
      </c>
      <c r="E5" s="5">
        <v>1</v>
      </c>
      <c r="H5" s="142" t="s">
        <v>143</v>
      </c>
      <c r="I5" s="10">
        <v>2.0099999999999998</v>
      </c>
      <c r="J5" s="10">
        <v>1</v>
      </c>
      <c r="K5" s="10">
        <v>1</v>
      </c>
      <c r="L5" s="10">
        <v>1</v>
      </c>
      <c r="M5" s="10">
        <v>2</v>
      </c>
      <c r="N5" s="10">
        <v>2</v>
      </c>
      <c r="O5" s="10">
        <v>2</v>
      </c>
      <c r="P5" s="10">
        <v>3</v>
      </c>
      <c r="Q5" s="10">
        <v>3</v>
      </c>
      <c r="R5" s="11">
        <v>3</v>
      </c>
    </row>
    <row r="6" spans="2:18" x14ac:dyDescent="0.25">
      <c r="B6" s="4" t="s">
        <v>121</v>
      </c>
      <c r="C6">
        <v>1.03</v>
      </c>
      <c r="D6">
        <v>-1</v>
      </c>
      <c r="E6" s="5">
        <v>1</v>
      </c>
      <c r="H6" s="142"/>
      <c r="I6" s="10">
        <v>2.02</v>
      </c>
      <c r="J6" s="10">
        <v>1</v>
      </c>
      <c r="K6" s="10">
        <v>2</v>
      </c>
      <c r="L6" s="10">
        <v>3</v>
      </c>
      <c r="M6" s="10">
        <v>1</v>
      </c>
      <c r="N6" s="10">
        <v>2</v>
      </c>
      <c r="O6" s="10">
        <v>3</v>
      </c>
      <c r="P6" s="10">
        <v>1</v>
      </c>
      <c r="Q6" s="10">
        <v>2</v>
      </c>
      <c r="R6" s="11">
        <v>3</v>
      </c>
    </row>
    <row r="7" spans="2:18" x14ac:dyDescent="0.25">
      <c r="B7" s="4"/>
      <c r="C7">
        <v>2.0099999999999998</v>
      </c>
      <c r="D7" s="127" t="s">
        <v>144</v>
      </c>
      <c r="E7" s="128"/>
      <c r="H7" s="122" t="s">
        <v>145</v>
      </c>
      <c r="I7" s="10">
        <v>3.01</v>
      </c>
      <c r="J7" s="10">
        <v>2</v>
      </c>
      <c r="K7" s="10">
        <v>1</v>
      </c>
      <c r="L7" s="10">
        <v>1</v>
      </c>
      <c r="M7" s="10">
        <v>2</v>
      </c>
      <c r="N7" s="10">
        <v>2</v>
      </c>
      <c r="O7" s="10">
        <v>1</v>
      </c>
      <c r="P7" s="10">
        <v>2</v>
      </c>
      <c r="Q7" s="10">
        <v>2</v>
      </c>
      <c r="R7" s="11">
        <v>2</v>
      </c>
    </row>
    <row r="8" spans="2:18" x14ac:dyDescent="0.25">
      <c r="B8" s="4"/>
      <c r="C8">
        <v>2.02</v>
      </c>
      <c r="D8" s="129"/>
      <c r="E8" s="130"/>
      <c r="H8" s="122"/>
      <c r="I8" s="10">
        <v>3.02</v>
      </c>
      <c r="J8" s="10">
        <v>2</v>
      </c>
      <c r="K8" s="10">
        <v>1</v>
      </c>
      <c r="L8" s="10">
        <v>1</v>
      </c>
      <c r="M8" s="10">
        <v>2</v>
      </c>
      <c r="N8" s="10">
        <v>2</v>
      </c>
      <c r="O8" s="10">
        <v>1</v>
      </c>
      <c r="P8" s="10">
        <v>2</v>
      </c>
      <c r="Q8" s="10">
        <v>2</v>
      </c>
      <c r="R8" s="11">
        <v>2</v>
      </c>
    </row>
    <row r="9" spans="2:18" x14ac:dyDescent="0.25">
      <c r="B9" s="4" t="s">
        <v>121</v>
      </c>
      <c r="C9">
        <v>2.0299999999999998</v>
      </c>
      <c r="D9">
        <v>0</v>
      </c>
      <c r="E9" s="5">
        <v>1</v>
      </c>
      <c r="H9" s="122"/>
      <c r="I9" s="10">
        <v>3.03</v>
      </c>
      <c r="J9" s="10">
        <v>4</v>
      </c>
      <c r="K9" s="10">
        <v>2</v>
      </c>
      <c r="L9" s="10">
        <v>1</v>
      </c>
      <c r="M9" s="10">
        <v>4</v>
      </c>
      <c r="N9" s="10">
        <v>3</v>
      </c>
      <c r="O9" s="10">
        <v>2</v>
      </c>
      <c r="P9" s="10">
        <v>4</v>
      </c>
      <c r="Q9" s="10">
        <v>4</v>
      </c>
      <c r="R9" s="11">
        <v>4</v>
      </c>
    </row>
    <row r="10" spans="2:18" x14ac:dyDescent="0.25">
      <c r="B10" s="4" t="s">
        <v>121</v>
      </c>
      <c r="C10">
        <v>2.04</v>
      </c>
      <c r="D10">
        <v>0</v>
      </c>
      <c r="E10" s="5">
        <v>1</v>
      </c>
      <c r="H10" s="122"/>
      <c r="I10" s="10">
        <v>3.04</v>
      </c>
      <c r="J10" s="10">
        <v>4</v>
      </c>
      <c r="K10" s="10">
        <v>2</v>
      </c>
      <c r="L10" s="10">
        <v>1</v>
      </c>
      <c r="M10" s="10">
        <v>4</v>
      </c>
      <c r="N10" s="10">
        <v>3</v>
      </c>
      <c r="O10" s="10">
        <v>2</v>
      </c>
      <c r="P10" s="10">
        <v>4</v>
      </c>
      <c r="Q10" s="10">
        <v>4</v>
      </c>
      <c r="R10" s="11">
        <v>4</v>
      </c>
    </row>
    <row r="11" spans="2:18" x14ac:dyDescent="0.25">
      <c r="B11" s="4"/>
      <c r="C11">
        <v>2.0499999999999998</v>
      </c>
      <c r="E11" s="5"/>
      <c r="H11" s="122"/>
      <c r="I11" s="10">
        <v>3.05</v>
      </c>
      <c r="J11" s="10">
        <v>2</v>
      </c>
      <c r="K11" s="10">
        <v>1</v>
      </c>
      <c r="L11" s="10">
        <v>1</v>
      </c>
      <c r="M11" s="10">
        <v>2</v>
      </c>
      <c r="N11" s="10">
        <v>2</v>
      </c>
      <c r="O11" s="10">
        <v>1</v>
      </c>
      <c r="P11" s="10">
        <v>2</v>
      </c>
      <c r="Q11" s="10">
        <v>2</v>
      </c>
      <c r="R11" s="11">
        <v>2</v>
      </c>
    </row>
    <row r="12" spans="2:18" x14ac:dyDescent="0.25">
      <c r="B12" s="4" t="s">
        <v>121</v>
      </c>
      <c r="C12">
        <v>3.01</v>
      </c>
      <c r="D12" s="131" t="s">
        <v>146</v>
      </c>
      <c r="E12" s="132"/>
      <c r="H12" s="120" t="s">
        <v>147</v>
      </c>
      <c r="I12" s="121"/>
      <c r="J12" s="121"/>
      <c r="K12" s="121"/>
      <c r="L12" s="121"/>
      <c r="M12" s="121"/>
      <c r="N12" s="121"/>
      <c r="O12" s="121"/>
      <c r="P12" s="121"/>
      <c r="Q12" s="121"/>
      <c r="R12" s="124"/>
    </row>
    <row r="13" spans="2:18" x14ac:dyDescent="0.25">
      <c r="B13" s="4" t="s">
        <v>148</v>
      </c>
      <c r="C13">
        <v>3.02</v>
      </c>
      <c r="D13" s="133"/>
      <c r="E13" s="134"/>
      <c r="H13" s="4" t="s">
        <v>149</v>
      </c>
      <c r="I13" s="10">
        <v>2.0499999999999998</v>
      </c>
      <c r="J13" s="10" t="s">
        <v>31</v>
      </c>
      <c r="K13" s="10" t="s">
        <v>150</v>
      </c>
      <c r="L13" s="10" t="s">
        <v>151</v>
      </c>
      <c r="M13" s="121"/>
      <c r="N13" s="121"/>
      <c r="O13" s="121"/>
      <c r="P13" s="121"/>
      <c r="Q13" s="121"/>
      <c r="R13" s="124"/>
    </row>
    <row r="14" spans="2:18" x14ac:dyDescent="0.25">
      <c r="B14" s="4" t="s">
        <v>119</v>
      </c>
      <c r="C14">
        <v>3.03</v>
      </c>
      <c r="D14" s="133"/>
      <c r="E14" s="134"/>
      <c r="H14" s="122" t="s">
        <v>145</v>
      </c>
      <c r="I14" s="10">
        <v>3.01</v>
      </c>
      <c r="J14" s="10">
        <v>-1</v>
      </c>
      <c r="K14" s="10">
        <v>0</v>
      </c>
      <c r="L14" s="10">
        <v>-2</v>
      </c>
      <c r="M14" s="121"/>
      <c r="N14" s="121"/>
      <c r="O14" s="121"/>
      <c r="P14" s="121"/>
      <c r="Q14" s="121"/>
      <c r="R14" s="124"/>
    </row>
    <row r="15" spans="2:18" ht="15.75" thickBot="1" x14ac:dyDescent="0.3">
      <c r="B15" s="4" t="s">
        <v>148</v>
      </c>
      <c r="C15">
        <v>3.04</v>
      </c>
      <c r="D15" s="133"/>
      <c r="E15" s="134"/>
      <c r="H15" s="123"/>
      <c r="I15" s="13" t="s">
        <v>152</v>
      </c>
      <c r="J15" s="13">
        <v>0</v>
      </c>
      <c r="K15" s="13">
        <v>0</v>
      </c>
      <c r="L15" s="13">
        <v>0</v>
      </c>
      <c r="M15" s="125"/>
      <c r="N15" s="125"/>
      <c r="O15" s="125"/>
      <c r="P15" s="125"/>
      <c r="Q15" s="125"/>
      <c r="R15" s="126"/>
    </row>
    <row r="16" spans="2:18" x14ac:dyDescent="0.25">
      <c r="B16" s="4" t="s">
        <v>121</v>
      </c>
      <c r="C16">
        <v>3.05</v>
      </c>
      <c r="D16" s="135"/>
      <c r="E16" s="136"/>
    </row>
    <row r="17" spans="2:11" x14ac:dyDescent="0.25">
      <c r="B17" s="4" t="s">
        <v>153</v>
      </c>
      <c r="C17">
        <v>4.01</v>
      </c>
      <c r="D17">
        <v>0</v>
      </c>
      <c r="E17" s="5">
        <v>1</v>
      </c>
    </row>
    <row r="18" spans="2:11" ht="15.75" thickBot="1" x14ac:dyDescent="0.3">
      <c r="B18" s="4" t="s">
        <v>121</v>
      </c>
      <c r="C18">
        <v>4.0199999999999996</v>
      </c>
      <c r="D18">
        <v>0</v>
      </c>
      <c r="E18" s="5">
        <v>1</v>
      </c>
    </row>
    <row r="19" spans="2:11" x14ac:dyDescent="0.25">
      <c r="B19" s="4" t="s">
        <v>121</v>
      </c>
      <c r="C19">
        <v>4.03</v>
      </c>
      <c r="D19">
        <v>0</v>
      </c>
      <c r="E19" s="5">
        <v>1</v>
      </c>
      <c r="H19" s="117" t="s">
        <v>154</v>
      </c>
      <c r="I19" s="118"/>
      <c r="J19" s="118"/>
      <c r="K19" s="119"/>
    </row>
    <row r="20" spans="2:11" x14ac:dyDescent="0.25">
      <c r="B20" s="4" t="s">
        <v>119</v>
      </c>
      <c r="C20">
        <v>4.04</v>
      </c>
      <c r="D20">
        <v>-1</v>
      </c>
      <c r="E20" s="5">
        <v>1</v>
      </c>
      <c r="H20" s="4" t="s">
        <v>155</v>
      </c>
      <c r="I20" s="12">
        <v>1</v>
      </c>
      <c r="J20" s="12">
        <v>2</v>
      </c>
      <c r="K20" s="9">
        <v>4</v>
      </c>
    </row>
    <row r="21" spans="2:11" ht="15.75" thickBot="1" x14ac:dyDescent="0.3">
      <c r="B21" s="4" t="s">
        <v>121</v>
      </c>
      <c r="C21">
        <v>4.05</v>
      </c>
      <c r="D21">
        <v>0</v>
      </c>
      <c r="E21" s="5">
        <v>1</v>
      </c>
      <c r="H21" s="6" t="s">
        <v>6</v>
      </c>
      <c r="I21" s="14">
        <v>1</v>
      </c>
      <c r="J21" s="14">
        <v>0</v>
      </c>
      <c r="K21" s="15">
        <v>-1</v>
      </c>
    </row>
    <row r="22" spans="2:11" x14ac:dyDescent="0.25">
      <c r="B22" s="4" t="s">
        <v>121</v>
      </c>
      <c r="C22">
        <v>4.0599999999999996</v>
      </c>
      <c r="D22">
        <v>0</v>
      </c>
      <c r="E22" s="5">
        <v>1</v>
      </c>
    </row>
    <row r="23" spans="2:11" x14ac:dyDescent="0.25">
      <c r="B23" s="4" t="s">
        <v>121</v>
      </c>
      <c r="C23">
        <v>4.07</v>
      </c>
      <c r="D23">
        <v>0</v>
      </c>
      <c r="E23" s="5">
        <v>1</v>
      </c>
    </row>
    <row r="24" spans="2:11" ht="15.75" thickBot="1" x14ac:dyDescent="0.3">
      <c r="B24" s="4" t="s">
        <v>148</v>
      </c>
      <c r="C24">
        <v>4.08</v>
      </c>
      <c r="D24">
        <v>0</v>
      </c>
      <c r="E24" s="5">
        <v>1</v>
      </c>
    </row>
    <row r="25" spans="2:11" x14ac:dyDescent="0.25">
      <c r="B25" s="4" t="s">
        <v>148</v>
      </c>
      <c r="C25">
        <v>4.09</v>
      </c>
      <c r="D25">
        <v>0</v>
      </c>
      <c r="E25" s="5">
        <v>1</v>
      </c>
      <c r="H25" s="144" t="s">
        <v>156</v>
      </c>
      <c r="I25" s="145"/>
      <c r="J25" s="145"/>
      <c r="K25" s="146"/>
    </row>
    <row r="26" spans="2:11" x14ac:dyDescent="0.25">
      <c r="B26" s="4" t="s">
        <v>148</v>
      </c>
      <c r="C26">
        <v>4.0999999999999996</v>
      </c>
      <c r="D26">
        <v>0</v>
      </c>
      <c r="E26" s="5">
        <v>1</v>
      </c>
      <c r="H26" s="95" t="s">
        <v>157</v>
      </c>
      <c r="I26" s="147" t="str">
        <f>IF(OR('WRA Worksheet'!C65="?",'WRA Worksheet'!C66="?",'WRA Worksheet'!C67="?",'WRA Worksheet'!C67="no"),"eval.",IF(AND('WRA Worksheet'!C65="yes",'WRA Worksheet'!C66="yes",'WRA Worksheet'!C67="yes"),"reject",IF(OR('WRA Worksheet'!C65="no",'WRA Worksheet'!C66="no"),"accept","")))</f>
        <v/>
      </c>
      <c r="J26" s="147"/>
      <c r="K26" s="148"/>
    </row>
    <row r="27" spans="2:11" ht="15.75" thickBot="1" x14ac:dyDescent="0.3">
      <c r="B27" s="4" t="s">
        <v>148</v>
      </c>
      <c r="C27">
        <v>4.1100000000000003</v>
      </c>
      <c r="D27">
        <v>0</v>
      </c>
      <c r="E27" s="5">
        <v>1</v>
      </c>
      <c r="H27" s="96" t="s">
        <v>158</v>
      </c>
      <c r="I27" s="149" t="str">
        <f>IF('WRA Worksheet'!C68="no","accept",IF(AND('WRA Worksheet'!C68="yes",OR('WRA Worksheet'!C69="yes",'WRA Worksheet'!C70="yes")),"reject",IF(OR('WRA Worksheet'!C68="?",'WRA Worksheet'!C69="?",'WRA Worksheet'!C70="?",'WRA Worksheet'!C69="no",'WRA Worksheet'!C70="no"),"eval.","")))</f>
        <v/>
      </c>
      <c r="J27" s="149"/>
      <c r="K27" s="150"/>
    </row>
    <row r="28" spans="2:11" x14ac:dyDescent="0.25">
      <c r="B28" s="4" t="s">
        <v>121</v>
      </c>
      <c r="C28">
        <v>4.12</v>
      </c>
      <c r="D28">
        <v>0</v>
      </c>
      <c r="E28" s="5">
        <v>1</v>
      </c>
    </row>
    <row r="29" spans="2:11" x14ac:dyDescent="0.25">
      <c r="B29" s="4" t="s">
        <v>159</v>
      </c>
      <c r="C29">
        <v>5.01</v>
      </c>
      <c r="D29">
        <v>0</v>
      </c>
      <c r="E29" s="5">
        <v>5</v>
      </c>
    </row>
    <row r="30" spans="2:11" x14ac:dyDescent="0.25">
      <c r="B30" s="4" t="s">
        <v>121</v>
      </c>
      <c r="C30">
        <v>5.0199999999999996</v>
      </c>
      <c r="D30">
        <v>0</v>
      </c>
      <c r="E30" s="5">
        <v>1</v>
      </c>
    </row>
    <row r="31" spans="2:11" x14ac:dyDescent="0.25">
      <c r="B31" s="4" t="s">
        <v>148</v>
      </c>
      <c r="C31">
        <v>5.03</v>
      </c>
      <c r="D31">
        <v>0</v>
      </c>
      <c r="E31" s="5">
        <v>1</v>
      </c>
    </row>
    <row r="32" spans="2:11" x14ac:dyDescent="0.25">
      <c r="B32" s="4" t="s">
        <v>121</v>
      </c>
      <c r="C32">
        <v>5.04</v>
      </c>
      <c r="D32">
        <v>0</v>
      </c>
      <c r="E32" s="5">
        <v>1</v>
      </c>
    </row>
    <row r="33" spans="2:5" x14ac:dyDescent="0.25">
      <c r="B33" s="4" t="s">
        <v>121</v>
      </c>
      <c r="C33">
        <v>6.01</v>
      </c>
      <c r="D33">
        <v>0</v>
      </c>
      <c r="E33" s="5">
        <v>1</v>
      </c>
    </row>
    <row r="34" spans="2:5" x14ac:dyDescent="0.25">
      <c r="B34" s="4" t="s">
        <v>121</v>
      </c>
      <c r="C34">
        <v>6.02</v>
      </c>
      <c r="D34">
        <v>-1</v>
      </c>
      <c r="E34" s="5">
        <v>1</v>
      </c>
    </row>
    <row r="35" spans="2:5" x14ac:dyDescent="0.25">
      <c r="B35" s="4" t="s">
        <v>119</v>
      </c>
      <c r="C35">
        <v>6.03</v>
      </c>
      <c r="D35">
        <v>-1</v>
      </c>
      <c r="E35" s="5">
        <v>1</v>
      </c>
    </row>
    <row r="36" spans="2:5" x14ac:dyDescent="0.25">
      <c r="B36" s="4" t="s">
        <v>121</v>
      </c>
      <c r="C36">
        <v>6.04</v>
      </c>
      <c r="D36">
        <v>-1</v>
      </c>
      <c r="E36" s="5">
        <v>1</v>
      </c>
    </row>
    <row r="37" spans="2:5" x14ac:dyDescent="0.25">
      <c r="B37" s="4" t="s">
        <v>121</v>
      </c>
      <c r="C37">
        <v>6.05</v>
      </c>
      <c r="D37">
        <v>0</v>
      </c>
      <c r="E37" s="5">
        <v>-1</v>
      </c>
    </row>
    <row r="38" spans="2:5" x14ac:dyDescent="0.25">
      <c r="B38" s="4" t="s">
        <v>119</v>
      </c>
      <c r="C38">
        <v>6.06</v>
      </c>
      <c r="D38">
        <v>-1</v>
      </c>
      <c r="E38" s="5">
        <v>1</v>
      </c>
    </row>
    <row r="39" spans="2:5" x14ac:dyDescent="0.25">
      <c r="B39" s="4" t="s">
        <v>121</v>
      </c>
      <c r="C39">
        <v>6.07</v>
      </c>
      <c r="D39" s="137" t="s">
        <v>160</v>
      </c>
      <c r="E39" s="138"/>
    </row>
    <row r="40" spans="2:5" x14ac:dyDescent="0.25">
      <c r="B40" s="4" t="s">
        <v>119</v>
      </c>
      <c r="C40">
        <v>7.01</v>
      </c>
      <c r="D40">
        <v>-1</v>
      </c>
      <c r="E40" s="5">
        <v>1</v>
      </c>
    </row>
    <row r="41" spans="2:5" x14ac:dyDescent="0.25">
      <c r="B41" s="4" t="s">
        <v>121</v>
      </c>
      <c r="C41">
        <v>7.02</v>
      </c>
      <c r="D41">
        <v>-1</v>
      </c>
      <c r="E41" s="5">
        <v>1</v>
      </c>
    </row>
    <row r="42" spans="2:5" x14ac:dyDescent="0.25">
      <c r="B42" s="4" t="s">
        <v>119</v>
      </c>
      <c r="C42">
        <v>7.03</v>
      </c>
      <c r="D42">
        <v>-1</v>
      </c>
      <c r="E42" s="5">
        <v>1</v>
      </c>
    </row>
    <row r="43" spans="2:5" x14ac:dyDescent="0.25">
      <c r="B43" s="4" t="s">
        <v>121</v>
      </c>
      <c r="C43">
        <v>7.04</v>
      </c>
      <c r="D43">
        <v>-1</v>
      </c>
      <c r="E43" s="5">
        <v>1</v>
      </c>
    </row>
    <row r="44" spans="2:5" x14ac:dyDescent="0.25">
      <c r="B44" s="4" t="s">
        <v>148</v>
      </c>
      <c r="C44">
        <v>7.05</v>
      </c>
      <c r="D44">
        <v>-1</v>
      </c>
      <c r="E44" s="5">
        <v>1</v>
      </c>
    </row>
    <row r="45" spans="2:5" x14ac:dyDescent="0.25">
      <c r="B45" s="4" t="s">
        <v>148</v>
      </c>
      <c r="C45">
        <v>7.06</v>
      </c>
      <c r="D45">
        <v>-1</v>
      </c>
      <c r="E45" s="5">
        <v>1</v>
      </c>
    </row>
    <row r="46" spans="2:5" x14ac:dyDescent="0.25">
      <c r="B46" s="4" t="s">
        <v>121</v>
      </c>
      <c r="C46">
        <v>7.07</v>
      </c>
      <c r="D46">
        <v>-1</v>
      </c>
      <c r="E46" s="5">
        <v>1</v>
      </c>
    </row>
    <row r="47" spans="2:5" x14ac:dyDescent="0.25">
      <c r="B47" s="4" t="s">
        <v>121</v>
      </c>
      <c r="C47">
        <v>7.08</v>
      </c>
      <c r="D47">
        <v>-1</v>
      </c>
      <c r="E47" s="5">
        <v>1</v>
      </c>
    </row>
    <row r="48" spans="2:5" x14ac:dyDescent="0.25">
      <c r="B48" s="4" t="s">
        <v>121</v>
      </c>
      <c r="C48">
        <v>8.01</v>
      </c>
      <c r="D48">
        <v>-1</v>
      </c>
      <c r="E48" s="5">
        <v>1</v>
      </c>
    </row>
    <row r="49" spans="2:5" x14ac:dyDescent="0.25">
      <c r="B49" s="4" t="s">
        <v>121</v>
      </c>
      <c r="C49">
        <v>8.02</v>
      </c>
      <c r="D49">
        <v>-1</v>
      </c>
      <c r="E49" s="5">
        <v>1</v>
      </c>
    </row>
    <row r="50" spans="2:5" x14ac:dyDescent="0.25">
      <c r="B50" s="4" t="s">
        <v>119</v>
      </c>
      <c r="C50">
        <v>8.0299999999999994</v>
      </c>
      <c r="D50">
        <v>1</v>
      </c>
      <c r="E50" s="5">
        <v>-1</v>
      </c>
    </row>
    <row r="51" spans="2:5" x14ac:dyDescent="0.25">
      <c r="B51" s="4" t="s">
        <v>119</v>
      </c>
      <c r="C51">
        <v>8.0399999999999991</v>
      </c>
      <c r="D51">
        <v>-1</v>
      </c>
      <c r="E51" s="5">
        <v>1</v>
      </c>
    </row>
    <row r="52" spans="2:5" x14ac:dyDescent="0.25">
      <c r="B52" s="4" t="s">
        <v>121</v>
      </c>
      <c r="C52">
        <v>8.0500000000000007</v>
      </c>
      <c r="D52">
        <v>1</v>
      </c>
      <c r="E52" s="5">
        <v>-1</v>
      </c>
    </row>
    <row r="53" spans="2:5" x14ac:dyDescent="0.25">
      <c r="B53" s="4"/>
      <c r="E53" s="5"/>
    </row>
    <row r="54" spans="2:5" ht="15.75" thickBot="1" x14ac:dyDescent="0.3">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x14ac:dyDescent="0.25"/>
  <cols>
    <col min="1" max="1" width="7.140625" customWidth="1"/>
    <col min="2" max="2" width="64.42578125" customWidth="1"/>
  </cols>
  <sheetData>
    <row r="1" spans="1:4" ht="109.5" customHeight="1" x14ac:dyDescent="0.25">
      <c r="A1" s="154" t="str">
        <f>'WRA Worksheet'!F1</f>
        <v>Assessment date:  Prepared by Seokmin Kim</v>
      </c>
      <c r="B1" s="155"/>
      <c r="C1" s="155"/>
      <c r="D1" s="98" t="s">
        <v>161</v>
      </c>
    </row>
    <row r="2" spans="1:4" ht="18.75" x14ac:dyDescent="0.25">
      <c r="A2" s="151" t="s">
        <v>162</v>
      </c>
      <c r="B2" s="152"/>
      <c r="C2" s="73" t="s">
        <v>5</v>
      </c>
      <c r="D2" s="73" t="s">
        <v>6</v>
      </c>
    </row>
    <row r="3" spans="1:4" x14ac:dyDescent="0.25">
      <c r="A3" s="74">
        <v>1.01</v>
      </c>
      <c r="B3" s="75" t="s">
        <v>10</v>
      </c>
      <c r="C3" s="76" t="str">
        <f>'WRA Worksheet'!C3</f>
        <v>n</v>
      </c>
      <c r="D3" s="82">
        <f>'WRA Worksheet'!D3</f>
        <v>0</v>
      </c>
    </row>
    <row r="4" spans="1:4" x14ac:dyDescent="0.25">
      <c r="A4" s="74">
        <v>1.02</v>
      </c>
      <c r="B4" s="75" t="s">
        <v>13</v>
      </c>
      <c r="C4" s="76">
        <f>'WRA Worksheet'!C4</f>
        <v>0</v>
      </c>
      <c r="D4" s="82" t="str">
        <f>'WRA Worksheet'!D4</f>
        <v xml:space="preserve"> </v>
      </c>
    </row>
    <row r="5" spans="1:4" x14ac:dyDescent="0.25">
      <c r="A5" s="74">
        <v>1.03</v>
      </c>
      <c r="B5" s="75" t="s">
        <v>14</v>
      </c>
      <c r="C5" s="76">
        <f>'WRA Worksheet'!C5</f>
        <v>0</v>
      </c>
      <c r="D5" s="82" t="str">
        <f>'WRA Worksheet'!D5</f>
        <v xml:space="preserve"> </v>
      </c>
    </row>
    <row r="6" spans="1:4" ht="48" x14ac:dyDescent="0.25">
      <c r="A6" s="74">
        <v>2.0099999999999998</v>
      </c>
      <c r="B6" s="77" t="s">
        <v>163</v>
      </c>
      <c r="C6" s="76">
        <f>'WRA Worksheet'!C6</f>
        <v>3</v>
      </c>
      <c r="D6" s="83"/>
    </row>
    <row r="7" spans="1:4" x14ac:dyDescent="0.25">
      <c r="A7" s="74">
        <v>2.02</v>
      </c>
      <c r="B7" s="75" t="s">
        <v>164</v>
      </c>
      <c r="C7" s="76">
        <f>'WRA Worksheet'!C7</f>
        <v>3</v>
      </c>
      <c r="D7" s="83"/>
    </row>
    <row r="8" spans="1:4" x14ac:dyDescent="0.25">
      <c r="A8" s="74">
        <v>2.0299999999999998</v>
      </c>
      <c r="B8" s="75" t="s">
        <v>18</v>
      </c>
      <c r="C8" s="76" t="str">
        <f>'WRA Worksheet'!C8</f>
        <v>y</v>
      </c>
      <c r="D8" s="82">
        <f>'WRA Worksheet'!D8</f>
        <v>1</v>
      </c>
    </row>
    <row r="9" spans="1:4" ht="48" x14ac:dyDescent="0.25">
      <c r="A9" s="74">
        <v>2.04</v>
      </c>
      <c r="B9" s="78" t="s">
        <v>20</v>
      </c>
      <c r="C9" s="76" t="str">
        <f>'WRA Worksheet'!C9</f>
        <v>y</v>
      </c>
      <c r="D9" s="82">
        <f>'WRA Worksheet'!D9</f>
        <v>1</v>
      </c>
    </row>
    <row r="10" spans="1:4" ht="30" x14ac:dyDescent="0.25">
      <c r="A10" s="74">
        <v>2.0499999999999998</v>
      </c>
      <c r="B10" s="75" t="s">
        <v>21</v>
      </c>
      <c r="C10" s="79" t="str">
        <f>'WRA Worksheet'!C10</f>
        <v>y</v>
      </c>
      <c r="D10" s="83"/>
    </row>
    <row r="11" spans="1:4" x14ac:dyDescent="0.25">
      <c r="A11" s="74">
        <v>3.01</v>
      </c>
      <c r="B11" s="75" t="s">
        <v>24</v>
      </c>
      <c r="C11" s="76" t="str">
        <f>'WRA Worksheet'!C11</f>
        <v>y</v>
      </c>
      <c r="D11" s="82">
        <f>'WRA Worksheet'!D11</f>
        <v>2</v>
      </c>
    </row>
    <row r="12" spans="1:4" x14ac:dyDescent="0.25">
      <c r="A12" s="74">
        <v>3.02</v>
      </c>
      <c r="B12" s="75" t="s">
        <v>27</v>
      </c>
      <c r="C12" s="76" t="str">
        <f>'WRA Worksheet'!C12</f>
        <v>y</v>
      </c>
      <c r="D12" s="82">
        <f>'WRA Worksheet'!D12</f>
        <v>2</v>
      </c>
    </row>
    <row r="13" spans="1:4" x14ac:dyDescent="0.25">
      <c r="A13" s="74">
        <v>3.03</v>
      </c>
      <c r="B13" s="75" t="s">
        <v>30</v>
      </c>
      <c r="C13" s="76" t="str">
        <f>'WRA Worksheet'!C13</f>
        <v>?</v>
      </c>
      <c r="D13" s="82" t="str">
        <f>'WRA Worksheet'!D13</f>
        <v/>
      </c>
    </row>
    <row r="14" spans="1:4" x14ac:dyDescent="0.25">
      <c r="A14" s="74">
        <v>3.04</v>
      </c>
      <c r="B14" s="75" t="s">
        <v>34</v>
      </c>
      <c r="C14" s="76" t="str">
        <f>'WRA Worksheet'!C14</f>
        <v>y</v>
      </c>
      <c r="D14" s="82">
        <f>'WRA Worksheet'!D14</f>
        <v>4</v>
      </c>
    </row>
    <row r="15" spans="1:4" x14ac:dyDescent="0.25">
      <c r="A15" s="74">
        <v>3.05</v>
      </c>
      <c r="B15" s="75" t="s">
        <v>37</v>
      </c>
      <c r="C15" s="76" t="str">
        <f>'WRA Worksheet'!C15</f>
        <v>y</v>
      </c>
      <c r="D15" s="82">
        <f>'WRA Worksheet'!D15</f>
        <v>2</v>
      </c>
    </row>
    <row r="16" spans="1:4" x14ac:dyDescent="0.25">
      <c r="A16" s="74">
        <v>4.01</v>
      </c>
      <c r="B16" s="75" t="s">
        <v>40</v>
      </c>
      <c r="C16" s="76" t="str">
        <f>'WRA Worksheet'!C16</f>
        <v>n</v>
      </c>
      <c r="D16" s="82">
        <f>'WRA Worksheet'!D16</f>
        <v>0</v>
      </c>
    </row>
    <row r="17" spans="1:4" x14ac:dyDescent="0.25">
      <c r="A17" s="74">
        <v>4.0199999999999996</v>
      </c>
      <c r="B17" s="75" t="s">
        <v>41</v>
      </c>
      <c r="C17" s="76" t="str">
        <f>'WRA Worksheet'!C17</f>
        <v>?</v>
      </c>
      <c r="D17" s="82" t="str">
        <f>'WRA Worksheet'!D17</f>
        <v xml:space="preserve"> </v>
      </c>
    </row>
    <row r="18" spans="1:4" x14ac:dyDescent="0.25">
      <c r="A18" s="74">
        <v>4.03</v>
      </c>
      <c r="B18" s="75" t="s">
        <v>43</v>
      </c>
      <c r="C18" s="76" t="str">
        <f>'WRA Worksheet'!C18</f>
        <v>n</v>
      </c>
      <c r="D18" s="82">
        <f>'WRA Worksheet'!D18</f>
        <v>0</v>
      </c>
    </row>
    <row r="19" spans="1:4" x14ac:dyDescent="0.25">
      <c r="A19" s="74">
        <v>4.04</v>
      </c>
      <c r="B19" s="75" t="s">
        <v>44</v>
      </c>
      <c r="C19" s="76" t="str">
        <f>'WRA Worksheet'!C19</f>
        <v>y</v>
      </c>
      <c r="D19" s="82">
        <f>'WRA Worksheet'!D19</f>
        <v>1</v>
      </c>
    </row>
    <row r="20" spans="1:4" x14ac:dyDescent="0.25">
      <c r="A20" s="74">
        <v>4.05</v>
      </c>
      <c r="B20" s="75" t="s">
        <v>47</v>
      </c>
      <c r="C20" s="76" t="str">
        <f>'WRA Worksheet'!C20</f>
        <v>y</v>
      </c>
      <c r="D20" s="82">
        <f>'WRA Worksheet'!D20</f>
        <v>1</v>
      </c>
    </row>
    <row r="21" spans="1:4" x14ac:dyDescent="0.25">
      <c r="A21" s="74">
        <v>4.0599999999999996</v>
      </c>
      <c r="B21" s="75" t="s">
        <v>49</v>
      </c>
      <c r="C21" s="76" t="str">
        <f>'WRA Worksheet'!C21</f>
        <v>n</v>
      </c>
      <c r="D21" s="82">
        <f>'WRA Worksheet'!D21</f>
        <v>0</v>
      </c>
    </row>
    <row r="22" spans="1:4" x14ac:dyDescent="0.25">
      <c r="A22" s="74">
        <v>4.07</v>
      </c>
      <c r="B22" s="75" t="s">
        <v>50</v>
      </c>
      <c r="C22" s="76" t="str">
        <f>'WRA Worksheet'!C22</f>
        <v>y</v>
      </c>
      <c r="D22" s="82">
        <f>'WRA Worksheet'!D22</f>
        <v>1</v>
      </c>
    </row>
    <row r="23" spans="1:4" x14ac:dyDescent="0.25">
      <c r="A23" s="74">
        <v>4.08</v>
      </c>
      <c r="B23" s="75" t="s">
        <v>52</v>
      </c>
      <c r="C23" s="76" t="str">
        <f>'WRA Worksheet'!C23</f>
        <v>?</v>
      </c>
      <c r="D23" s="82" t="str">
        <f>'WRA Worksheet'!D23</f>
        <v xml:space="preserve"> </v>
      </c>
    </row>
    <row r="24" spans="1:4" x14ac:dyDescent="0.25">
      <c r="A24" s="74">
        <v>4.09</v>
      </c>
      <c r="B24" s="75" t="s">
        <v>55</v>
      </c>
      <c r="C24" s="76" t="str">
        <f>'WRA Worksheet'!C24</f>
        <v>n</v>
      </c>
      <c r="D24" s="82">
        <f>'WRA Worksheet'!D24</f>
        <v>0</v>
      </c>
    </row>
    <row r="25" spans="1:4" ht="45" x14ac:dyDescent="0.25">
      <c r="A25" s="74">
        <v>4.0999999999999996</v>
      </c>
      <c r="B25" s="80" t="s">
        <v>58</v>
      </c>
      <c r="C25" s="76" t="str">
        <f>'WRA Worksheet'!C25</f>
        <v>y</v>
      </c>
      <c r="D25" s="82">
        <f>'WRA Worksheet'!D25</f>
        <v>1</v>
      </c>
    </row>
    <row r="26" spans="1:4" x14ac:dyDescent="0.25">
      <c r="A26" s="74">
        <v>4.1100000000000003</v>
      </c>
      <c r="B26" s="75" t="s">
        <v>61</v>
      </c>
      <c r="C26" s="76" t="str">
        <f>'WRA Worksheet'!C26</f>
        <v>n</v>
      </c>
      <c r="D26" s="82">
        <f>'WRA Worksheet'!D26</f>
        <v>0</v>
      </c>
    </row>
    <row r="27" spans="1:4" x14ac:dyDescent="0.25">
      <c r="A27" s="74">
        <v>4.12</v>
      </c>
      <c r="B27" s="75" t="s">
        <v>62</v>
      </c>
      <c r="C27" s="76" t="str">
        <f>'WRA Worksheet'!C27</f>
        <v>y</v>
      </c>
      <c r="D27" s="82">
        <f>'WRA Worksheet'!D27</f>
        <v>1</v>
      </c>
    </row>
    <row r="28" spans="1:4" x14ac:dyDescent="0.25">
      <c r="A28" s="74">
        <v>5.01</v>
      </c>
      <c r="B28" s="75" t="s">
        <v>65</v>
      </c>
      <c r="C28" s="76" t="str">
        <f>'WRA Worksheet'!C28</f>
        <v>n</v>
      </c>
      <c r="D28" s="82">
        <f>'WRA Worksheet'!D28</f>
        <v>0</v>
      </c>
    </row>
    <row r="29" spans="1:4" x14ac:dyDescent="0.25">
      <c r="A29" s="74">
        <v>5.0199999999999996</v>
      </c>
      <c r="B29" s="75" t="s">
        <v>66</v>
      </c>
      <c r="C29" s="76" t="str">
        <f>'WRA Worksheet'!C29</f>
        <v>n</v>
      </c>
      <c r="D29" s="82">
        <f>'WRA Worksheet'!D29</f>
        <v>0</v>
      </c>
    </row>
    <row r="30" spans="1:4" x14ac:dyDescent="0.25">
      <c r="A30" s="74">
        <v>5.03</v>
      </c>
      <c r="B30" s="75" t="s">
        <v>68</v>
      </c>
      <c r="C30" s="76" t="str">
        <f>'WRA Worksheet'!C30</f>
        <v>y</v>
      </c>
      <c r="D30" s="82">
        <f>'WRA Worksheet'!D30</f>
        <v>1</v>
      </c>
    </row>
    <row r="31" spans="1:4" x14ac:dyDescent="0.25">
      <c r="A31" s="74">
        <v>5.04</v>
      </c>
      <c r="B31" s="75" t="s">
        <v>70</v>
      </c>
      <c r="C31" s="76" t="str">
        <f>'WRA Worksheet'!C31</f>
        <v>?</v>
      </c>
      <c r="D31" s="82" t="str">
        <f>'WRA Worksheet'!D31</f>
        <v xml:space="preserve"> </v>
      </c>
    </row>
    <row r="32" spans="1:4" x14ac:dyDescent="0.25">
      <c r="A32" s="74">
        <v>6.01</v>
      </c>
      <c r="B32" s="75" t="s">
        <v>72</v>
      </c>
      <c r="C32" s="76" t="str">
        <f>'WRA Worksheet'!C32</f>
        <v>n</v>
      </c>
      <c r="D32" s="82">
        <f>'WRA Worksheet'!D32</f>
        <v>0</v>
      </c>
    </row>
    <row r="33" spans="1:4" x14ac:dyDescent="0.25">
      <c r="A33" s="74">
        <v>6.02</v>
      </c>
      <c r="B33" s="75" t="s">
        <v>73</v>
      </c>
      <c r="C33" s="76" t="str">
        <f>'WRA Worksheet'!C33</f>
        <v>y</v>
      </c>
      <c r="D33" s="82">
        <f>'WRA Worksheet'!D33</f>
        <v>1</v>
      </c>
    </row>
    <row r="34" spans="1:4" x14ac:dyDescent="0.25">
      <c r="A34" s="74">
        <v>6.03</v>
      </c>
      <c r="B34" s="75" t="s">
        <v>75</v>
      </c>
      <c r="C34" s="76" t="str">
        <f>'WRA Worksheet'!C34</f>
        <v>?</v>
      </c>
      <c r="D34" s="82" t="str">
        <f>'WRA Worksheet'!D34</f>
        <v xml:space="preserve"> </v>
      </c>
    </row>
    <row r="35" spans="1:4" x14ac:dyDescent="0.25">
      <c r="A35" s="74">
        <v>6.04</v>
      </c>
      <c r="B35" s="75" t="s">
        <v>77</v>
      </c>
      <c r="C35" s="76" t="str">
        <f>'WRA Worksheet'!C35</f>
        <v>y</v>
      </c>
      <c r="D35" s="82">
        <f>'WRA Worksheet'!D35</f>
        <v>1</v>
      </c>
    </row>
    <row r="36" spans="1:4" x14ac:dyDescent="0.25">
      <c r="A36" s="74">
        <v>6.05</v>
      </c>
      <c r="B36" s="75" t="s">
        <v>80</v>
      </c>
      <c r="C36" s="76" t="str">
        <f>'WRA Worksheet'!C36</f>
        <v>n</v>
      </c>
      <c r="D36" s="82">
        <f>'WRA Worksheet'!D36</f>
        <v>0</v>
      </c>
    </row>
    <row r="37" spans="1:4" x14ac:dyDescent="0.25">
      <c r="A37" s="74">
        <v>6.06</v>
      </c>
      <c r="B37" s="75" t="s">
        <v>83</v>
      </c>
      <c r="C37" s="76" t="str">
        <f>'WRA Worksheet'!C37</f>
        <v>?</v>
      </c>
      <c r="D37" s="82" t="str">
        <f>'WRA Worksheet'!D37</f>
        <v xml:space="preserve"> </v>
      </c>
    </row>
    <row r="38" spans="1:4" x14ac:dyDescent="0.25">
      <c r="A38" s="74">
        <v>6.07</v>
      </c>
      <c r="B38" s="75" t="s">
        <v>86</v>
      </c>
      <c r="C38" s="81" t="str">
        <f>'WRA Worksheet'!C38</f>
        <v>1 or fewer</v>
      </c>
      <c r="D38" s="82">
        <f>'WRA Worksheet'!D38</f>
        <v>1</v>
      </c>
    </row>
    <row r="39" spans="1:4" ht="30" x14ac:dyDescent="0.25">
      <c r="A39" s="74">
        <v>7.01</v>
      </c>
      <c r="B39" s="75" t="s">
        <v>90</v>
      </c>
      <c r="C39" s="76" t="str">
        <f>'WRA Worksheet'!C39</f>
        <v>?</v>
      </c>
      <c r="D39" s="82" t="str">
        <f>'WRA Worksheet'!D39</f>
        <v xml:space="preserve"> </v>
      </c>
    </row>
    <row r="40" spans="1:4" x14ac:dyDescent="0.25">
      <c r="A40" s="74">
        <v>7.02</v>
      </c>
      <c r="B40" s="75" t="s">
        <v>92</v>
      </c>
      <c r="C40" s="76" t="str">
        <f>'WRA Worksheet'!C40</f>
        <v>y</v>
      </c>
      <c r="D40" s="82">
        <f>'WRA Worksheet'!D40</f>
        <v>1</v>
      </c>
    </row>
    <row r="41" spans="1:4" x14ac:dyDescent="0.25">
      <c r="A41" s="74">
        <v>7.03</v>
      </c>
      <c r="B41" s="75" t="s">
        <v>95</v>
      </c>
      <c r="C41" s="76" t="str">
        <f>'WRA Worksheet'!C41</f>
        <v>?</v>
      </c>
      <c r="D41" s="82" t="str">
        <f>'WRA Worksheet'!D41</f>
        <v xml:space="preserve"> </v>
      </c>
    </row>
    <row r="42" spans="1:4" x14ac:dyDescent="0.25">
      <c r="A42" s="74">
        <v>7.04</v>
      </c>
      <c r="B42" s="75" t="s">
        <v>96</v>
      </c>
      <c r="C42" s="76" t="str">
        <f>'WRA Worksheet'!C42</f>
        <v>n</v>
      </c>
      <c r="D42" s="82">
        <f>'WRA Worksheet'!D42</f>
        <v>-1</v>
      </c>
    </row>
    <row r="43" spans="1:4" x14ac:dyDescent="0.25">
      <c r="A43" s="74">
        <v>7.05</v>
      </c>
      <c r="B43" s="75" t="s">
        <v>98</v>
      </c>
      <c r="C43" s="76" t="str">
        <f>'WRA Worksheet'!C43</f>
        <v>y</v>
      </c>
      <c r="D43" s="82">
        <f>'WRA Worksheet'!D43</f>
        <v>1</v>
      </c>
    </row>
    <row r="44" spans="1:4" x14ac:dyDescent="0.25">
      <c r="A44" s="74">
        <v>7.06</v>
      </c>
      <c r="B44" s="75" t="s">
        <v>101</v>
      </c>
      <c r="C44" s="76" t="str">
        <f>'WRA Worksheet'!C44</f>
        <v>y</v>
      </c>
      <c r="D44" s="82">
        <f>'WRA Worksheet'!D44</f>
        <v>1</v>
      </c>
    </row>
    <row r="45" spans="1:4" x14ac:dyDescent="0.25">
      <c r="A45" s="74">
        <v>7.07</v>
      </c>
      <c r="B45" s="75" t="s">
        <v>103</v>
      </c>
      <c r="C45" s="76" t="str">
        <f>'WRA Worksheet'!C45</f>
        <v>?</v>
      </c>
      <c r="D45" s="82" t="str">
        <f>'WRA Worksheet'!D45</f>
        <v xml:space="preserve"> </v>
      </c>
    </row>
    <row r="46" spans="1:4" x14ac:dyDescent="0.25">
      <c r="A46" s="74">
        <v>7.08</v>
      </c>
      <c r="B46" s="75" t="s">
        <v>104</v>
      </c>
      <c r="C46" s="76" t="str">
        <f>'WRA Worksheet'!C46</f>
        <v>?</v>
      </c>
      <c r="D46" s="82" t="str">
        <f>'WRA Worksheet'!D46</f>
        <v xml:space="preserve"> </v>
      </c>
    </row>
    <row r="47" spans="1:4" x14ac:dyDescent="0.25">
      <c r="A47" s="74">
        <v>8.01</v>
      </c>
      <c r="B47" s="75" t="s">
        <v>105</v>
      </c>
      <c r="C47" s="76" t="str">
        <f>'WRA Worksheet'!C47</f>
        <v>?</v>
      </c>
      <c r="D47" s="82" t="str">
        <f>'WRA Worksheet'!D47</f>
        <v xml:space="preserve"> </v>
      </c>
    </row>
    <row r="48" spans="1:4" x14ac:dyDescent="0.25">
      <c r="A48" s="74">
        <v>8.02</v>
      </c>
      <c r="B48" s="75" t="s">
        <v>106</v>
      </c>
      <c r="C48" s="76" t="str">
        <f>'WRA Worksheet'!C48</f>
        <v>?</v>
      </c>
      <c r="D48" s="82" t="str">
        <f>'WRA Worksheet'!D48</f>
        <v xml:space="preserve"> </v>
      </c>
    </row>
    <row r="49" spans="1:4" x14ac:dyDescent="0.25">
      <c r="A49" s="74">
        <v>8.0299999999999994</v>
      </c>
      <c r="B49" s="75" t="s">
        <v>109</v>
      </c>
      <c r="C49" s="76" t="str">
        <f>'WRA Worksheet'!C49</f>
        <v>?</v>
      </c>
      <c r="D49" s="82" t="str">
        <f>'WRA Worksheet'!D49</f>
        <v xml:space="preserve"> </v>
      </c>
    </row>
    <row r="50" spans="1:4" x14ac:dyDescent="0.25">
      <c r="A50" s="74">
        <v>8.0399999999999991</v>
      </c>
      <c r="B50" s="75" t="s">
        <v>112</v>
      </c>
      <c r="C50" s="76" t="str">
        <f>'WRA Worksheet'!C50</f>
        <v>n</v>
      </c>
      <c r="D50" s="82">
        <f>'WRA Worksheet'!D50</f>
        <v>-1</v>
      </c>
    </row>
    <row r="51" spans="1:4" x14ac:dyDescent="0.25">
      <c r="A51" s="74">
        <v>8.0500000000000007</v>
      </c>
      <c r="B51" s="67" t="s">
        <v>113</v>
      </c>
      <c r="C51" s="76" t="str">
        <f>'WRA Worksheet'!C51</f>
        <v>?</v>
      </c>
      <c r="D51" s="82" t="str">
        <f>'WRA Worksheet'!D51</f>
        <v xml:space="preserve"> </v>
      </c>
    </row>
    <row r="52" spans="1:4" x14ac:dyDescent="0.25">
      <c r="A52" s="31"/>
      <c r="B52" s="32" t="s">
        <v>114</v>
      </c>
      <c r="C52" s="153">
        <f>'WRA Worksheet'!D53</f>
        <v>22</v>
      </c>
      <c r="D52" s="153"/>
    </row>
    <row r="53" spans="1:4" x14ac:dyDescent="0.25">
      <c r="A53" s="33"/>
      <c r="B53" s="34" t="s">
        <v>165</v>
      </c>
      <c r="C53" s="153" t="str" cm="1">
        <f t="array" ref="C53">IF(OR('WRA Worksheet'!C71:D71="yes", 'WRA Worksheet'!C72:D72="yes", 'WRA Worksheet'!C73:D73="yes"),"yes","no")</f>
        <v>no</v>
      </c>
      <c r="D53" s="153"/>
    </row>
    <row r="54" spans="1:4" x14ac:dyDescent="0.25">
      <c r="A54" s="33"/>
      <c r="B54" s="34" t="s">
        <v>166</v>
      </c>
      <c r="C54" s="153" t="str">
        <f>IF(C53="yes", 'WRA Worksheet'!C74, 'WRA Worksheet'!D54)</f>
        <v>reject</v>
      </c>
      <c r="D54" s="153"/>
    </row>
    <row r="55" spans="1:4" ht="15.75" thickBot="1" x14ac:dyDescent="0.3">
      <c r="A55" s="35"/>
      <c r="B55" s="36"/>
      <c r="C55" s="36"/>
      <c r="D55" s="37"/>
    </row>
    <row r="56" spans="1:4" ht="39.75" thickTop="1" x14ac:dyDescent="0.25">
      <c r="A56" s="38" t="s">
        <v>167</v>
      </c>
      <c r="B56" s="39" t="s">
        <v>168</v>
      </c>
      <c r="C56" s="40" t="s">
        <v>118</v>
      </c>
      <c r="D56" s="37"/>
    </row>
    <row r="57" spans="1:4" x14ac:dyDescent="0.25">
      <c r="A57" s="41" t="s">
        <v>119</v>
      </c>
      <c r="B57" s="42">
        <f>'WRA Worksheet'!C57</f>
        <v>10</v>
      </c>
      <c r="C57" s="43" t="str">
        <f>IF(B57&gt;=2,"yes","no")</f>
        <v>yes</v>
      </c>
      <c r="D57" s="37"/>
    </row>
    <row r="58" spans="1:4" x14ac:dyDescent="0.25">
      <c r="A58" s="41" t="s">
        <v>120</v>
      </c>
      <c r="B58" s="42">
        <f>'WRA Worksheet'!C58</f>
        <v>10</v>
      </c>
      <c r="C58" s="43" t="str">
        <f>IF(B58&gt;=2,"yes","no")</f>
        <v>yes</v>
      </c>
      <c r="D58" s="37"/>
    </row>
    <row r="59" spans="1:4" x14ac:dyDescent="0.25">
      <c r="A59" s="41" t="s">
        <v>121</v>
      </c>
      <c r="B59" s="42">
        <f>'WRA Worksheet'!C59</f>
        <v>12</v>
      </c>
      <c r="C59" s="43" t="str">
        <f>IF(B59&gt;=6,"yes","no")</f>
        <v>yes</v>
      </c>
      <c r="D59" s="37"/>
    </row>
    <row r="60" spans="1:4" ht="15.75" thickBot="1" x14ac:dyDescent="0.3">
      <c r="A60" s="44" t="s">
        <v>122</v>
      </c>
      <c r="B60" s="45">
        <f>'WRA Worksheet'!C60</f>
        <v>32</v>
      </c>
      <c r="C60" s="46" t="str">
        <f>IF(C57="no","no",IF(C58="no","no",IF(C59="no","no","yes")))</f>
        <v>yes</v>
      </c>
      <c r="D60" s="37"/>
    </row>
    <row r="61" spans="1:4" ht="15.75" thickTop="1" x14ac:dyDescent="0.25"/>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x14ac:dyDescent="0.25"/>
  <cols>
    <col min="1" max="1" width="5" customWidth="1"/>
    <col min="2" max="3" width="49.42578125" customWidth="1"/>
  </cols>
  <sheetData>
    <row r="1" spans="1:3" ht="28.5" customHeight="1" x14ac:dyDescent="0.25">
      <c r="A1" s="47"/>
      <c r="B1" s="48" t="s">
        <v>8</v>
      </c>
      <c r="C1" s="49" t="s">
        <v>9</v>
      </c>
    </row>
    <row r="2" spans="1:3" x14ac:dyDescent="0.25">
      <c r="A2" s="30">
        <v>1.01</v>
      </c>
      <c r="B2" s="50" t="str" cm="1">
        <f t="array" ref="B2:C50">'WRA Worksheet'!F3:G51</f>
        <v>No evidence</v>
      </c>
      <c r="C2" s="51">
        <v>0</v>
      </c>
    </row>
    <row r="3" spans="1:3" x14ac:dyDescent="0.25">
      <c r="A3" s="30">
        <v>1.02</v>
      </c>
      <c r="B3" s="50">
        <v>0</v>
      </c>
      <c r="C3" s="50">
        <v>0</v>
      </c>
    </row>
    <row r="4" spans="1:3" x14ac:dyDescent="0.25">
      <c r="A4" s="30">
        <v>1.03</v>
      </c>
      <c r="B4" s="50">
        <v>0</v>
      </c>
      <c r="C4" s="50">
        <v>0</v>
      </c>
    </row>
    <row r="5" spans="1:3" x14ac:dyDescent="0.25">
      <c r="A5" s="30">
        <v>2.0099999999999998</v>
      </c>
      <c r="B5" s="52" t="str">
        <v>See climate suitability map</v>
      </c>
      <c r="C5" s="53">
        <v>0</v>
      </c>
    </row>
    <row r="6" spans="1:3" x14ac:dyDescent="0.25">
      <c r="A6" s="30">
        <v>2.02</v>
      </c>
      <c r="B6" s="53" t="str">
        <v>See climate suitability map</v>
      </c>
      <c r="C6" s="54">
        <v>0</v>
      </c>
    </row>
    <row r="7" spans="1:3" x14ac:dyDescent="0.25">
      <c r="A7" s="30">
        <v>2.0299999999999998</v>
      </c>
      <c r="B7" s="54" t="str">
        <v>See climate suitability map</v>
      </c>
      <c r="C7" s="53">
        <v>0</v>
      </c>
    </row>
    <row r="8" spans="1:3" x14ac:dyDescent="0.25">
      <c r="A8" s="30">
        <v>2.04</v>
      </c>
      <c r="B8" s="51" t="str">
        <v>See climate suitability map</v>
      </c>
      <c r="C8" s="51">
        <v>0</v>
      </c>
    </row>
    <row r="9" spans="1:3" ht="75" x14ac:dyDescent="0.25">
      <c r="A9" s="30">
        <v>2.0499999999999998</v>
      </c>
      <c r="B9" s="51" t="str">
        <v>Native to tropical eastern and central Africa. Considered naturalized in tropical areas around the world. Considered invasive in South Africa (1). Observations found in the America,s Europe, South Asia, and the Pacific (among others) (2)</v>
      </c>
      <c r="C9" s="53" t="str">
        <v>(1) https://www.missouribotanicalgarden.org/PlantFinder/PlantFinderDetails.aspx?taxonid=254443&amp;isprofile=0&amp;pt=2 (2) https://www.gbif.org/species/2957556</v>
      </c>
    </row>
    <row r="10" spans="1:3" ht="105" x14ac:dyDescent="0.25">
      <c r="A10" s="30">
        <v>3.01</v>
      </c>
      <c r="B10" s="51" t="str">
        <v>Native to tropical eastern and central Africa. Considered naturalized in tropical areas around the world. Considered invasive in South Africa (1). Naturalized in Australia and parts of America (2)</v>
      </c>
      <c r="C10" s="53" t="str">
        <v>(1) https://www.missouribotanicalgarden.org/PlantFinder/PlantFinderDetails.aspx?taxonid=254443&amp;isprofile=0&amp;pt=2 (2) https://keys.lucidcentral.org/keys/v3/eafrinet/weeds/key/weeds/Media/Html/Senna_didymobotrya_(African_Senna).htm</v>
      </c>
    </row>
    <row r="11" spans="1:3" ht="135" x14ac:dyDescent="0.25">
      <c r="A11" s="30">
        <v>3.02</v>
      </c>
      <c r="B11" s="50" t="str">
        <v>"This species has become naturalised in disturbed sites and along roadsides" (1). "It was observed to grow on roadsides, towns, and near habitation" (2)</v>
      </c>
      <c r="C11" s="53" t="str">
        <v xml:space="preserve">(1) https://keyserver.lucidcentral.org/weeds/data/media/Html/senna_didymobotrya.htm (2) Amare, F., Taye, T., &amp; Niguse, H. (2017). Distribution and abundance of emerging invasive weeds in central Western part of Ethiopia. African Journal of Agricultural Research, 12(13), 1121–1127. https://doi.org/10.5897/AJAR2016.11922
</v>
      </c>
    </row>
    <row r="12" spans="1:3" ht="120" x14ac:dyDescent="0.25">
      <c r="A12" s="30">
        <v>3.03</v>
      </c>
      <c r="B12" s="50" t="str">
        <v>Possible given its ability to form dense thickets. Could potentially affect pastoral lands. Noted to negatively affect agriculture by causing numerous livestock deaths, but not enough supporting information found (1). Necropsy found taxon toxins in dead livestock (2). No strong evidence this has affected agricultural yields. Answered UNKNOWN</v>
      </c>
      <c r="C12" s="53" t="str">
        <v>(1) https://www.cabidigitallibrary.org/doi/full/10.1079/cabicompendium.117093 (2) McKenzie, R. A. (n.d.) Necropsy findings in ruminant poisonings by plant, fungal, cyanobacterial and animal-origin toxins in Australia. Gross pathology of ruminants, Proc No. 350. https://aapspextranet.animalhealthaustralia.com.au/wp-content/uploads/2019/04/17_Chapter17.pdf</v>
      </c>
    </row>
    <row r="13" spans="1:3" ht="90" x14ac:dyDescent="0.25">
      <c r="A13" s="30">
        <v>3.04</v>
      </c>
      <c r="B13" s="51" t="str">
        <v>Noted to form "dense impenetrable thickets that impede the growth and regeneration of native plants and affects the movmeent of wildlife." (1) Forms dense thickets that impede the growth and regeneration of native vegetation (2)</v>
      </c>
      <c r="C13" s="53" t="str">
        <v>(1) https://keyserver.lucidcentral.org/weeds/data/media/Html/senna_didymobotrya.htm (2) Weber, E. (2003) Invasive Plant Species of the World: A Reference Guide to Environmental Weeds. CAB International Publishing, Wallingford.</v>
      </c>
    </row>
    <row r="14" spans="1:3" ht="45" x14ac:dyDescent="0.25">
      <c r="A14" s="30">
        <v>3.05</v>
      </c>
      <c r="B14" s="51" t="str">
        <v>Senna occidentalist considered weedy (1) Senna pendula var glabrata considered weedy (2)</v>
      </c>
      <c r="C14" s="53" t="str">
        <v>(1) https://plants.ces.ncsu.edu/plants/senna-occidentalis/ (2) https://weeds.dpi.nsw.gov.au/Weeds/Cassia</v>
      </c>
    </row>
    <row r="15" spans="1:3" x14ac:dyDescent="0.25">
      <c r="A15" s="30">
        <v>4.01</v>
      </c>
      <c r="B15" s="50" t="str">
        <v>No evidence</v>
      </c>
      <c r="C15" s="55">
        <v>0</v>
      </c>
    </row>
    <row r="16" spans="1:3" x14ac:dyDescent="0.25">
      <c r="A16" s="30">
        <v>4.0199999999999996</v>
      </c>
      <c r="B16" s="51" t="str">
        <v>No field studies found</v>
      </c>
      <c r="C16" s="51">
        <v>0</v>
      </c>
    </row>
    <row r="17" spans="1:3" x14ac:dyDescent="0.25">
      <c r="A17" s="30">
        <v>4.03</v>
      </c>
      <c r="B17" s="51" t="str">
        <v>No evidence</v>
      </c>
      <c r="C17" s="51">
        <v>0</v>
      </c>
    </row>
    <row r="18" spans="1:3" ht="120" x14ac:dyDescent="0.25">
      <c r="A18" s="30">
        <v>4.04</v>
      </c>
      <c r="B18" s="51" t="str">
        <v>Not much direct evidence found regarding palatability, but as plant is highly toxic (1) (2), it is likely this plant is unpalatable.</v>
      </c>
      <c r="C18" s="51" t="str">
        <v xml:space="preserve">(1) https://invasives.org.za/fact-sheet/peanut-butter-cassia/ (2) Nyamwamu, L. B., Ngeiywa, M., Mulaa, M., Lelo, A. E., Ingonga, J., &amp; Kimutai, A. (2015). Acute Toxicity of Senna Didymobotrya Fresen Irwin Roots Used as a Traditional Medicinal Plant in Kenya. American Internationa Journal of Contemporary Research. 5(4).
</v>
      </c>
    </row>
    <row r="19" spans="1:3" ht="120" x14ac:dyDescent="0.25">
      <c r="A19" s="30">
        <v>4.05</v>
      </c>
      <c r="B19" s="51" t="str">
        <v>Noted to contain poisonous leaves (1). Shown to be toxic (2)</v>
      </c>
      <c r="C19" s="51" t="str">
        <v xml:space="preserve">(1) https://invasives.org.za/fact-sheet/peanut-butter-cassia/ (2) Nyamwamu, L. B., Ngeiywa, M., Mulaa, M., Lelo, A. E., Ingonga, J., &amp; Kimutai, A. (2015). Acute Toxicity of Senna Didymobotrya Fresen Irwin Roots Used as a Traditional Medicinal Plant in Kenya. American Internationa Journal of Contemporary Research. 5(4).
</v>
      </c>
    </row>
    <row r="20" spans="1:3" x14ac:dyDescent="0.25">
      <c r="A20" s="30">
        <v>4.0599999999999996</v>
      </c>
      <c r="B20" s="51" t="str">
        <v>No evidence</v>
      </c>
      <c r="C20" s="51">
        <v>0</v>
      </c>
    </row>
    <row r="21" spans="1:3" ht="120" x14ac:dyDescent="0.25">
      <c r="A21" s="30">
        <v>4.07</v>
      </c>
      <c r="B21" s="51" t="str">
        <v>Noted to be toxic (1) (2)</v>
      </c>
      <c r="C21" s="51" t="str">
        <v xml:space="preserve">(1) https://invasives.org.za/fact-sheet/peanut-butter-cassia/ (2) Nyamwamu, L. B., Ngeiywa, M., Mulaa, M., Lelo, A. E., Ingonga, J., &amp; Kimutai, A. (2015). Acute Toxicity of Senna Didymobotrya Fresen Irwin Roots Used as a Traditional Medicinal Plant in Kenya. American Internationa Journal of Contemporary Research. 5(4).
</v>
      </c>
    </row>
    <row r="22" spans="1:3" ht="45" x14ac:dyDescent="0.25">
      <c r="A22" s="30">
        <v>4.08</v>
      </c>
      <c r="B22" s="51" t="str">
        <v>Not enough information found. Noted to be fire resistant, but not much supporting information found (1)</v>
      </c>
      <c r="C22" s="53" t="str">
        <v>(1) https://plantmaster.com/plants/eplant.php?plantnum=26156&amp;project=48118#tab_details</v>
      </c>
    </row>
    <row r="23" spans="1:3" ht="90" x14ac:dyDescent="0.25">
      <c r="A23" s="30">
        <v>4.09</v>
      </c>
      <c r="B23" s="51" t="str">
        <v>Noted to prefer full sun (1) (2)</v>
      </c>
      <c r="C23" s="51" t="str">
        <v>(1) https://www.almostedenplants.com/shopping/products/9018-buttered-popcorn-cassia-peanut-butter-senna-candelabra-tree-african-senna/ (2) https://savoursoilpermaculture.com/plant-profile-popcorn-cassia-senna-didymobotrya/</v>
      </c>
    </row>
    <row r="24" spans="1:3" ht="60" x14ac:dyDescent="0.25">
      <c r="A24" s="30">
        <v>4.0999999999999996</v>
      </c>
      <c r="B24" s="51" t="str">
        <v>Noted to be able to grow in sandy soils (1). Prefers well-drained soils (2)</v>
      </c>
      <c r="C24" s="51" t="str">
        <v>(1) https://savoursoilpermaculture.com/plant-profile-popcorn-cassia-senna-didymobotrya/ (2) https://www.thespruce.com/growing-popcorn-plants-5082983</v>
      </c>
    </row>
    <row r="25" spans="1:3" x14ac:dyDescent="0.25">
      <c r="A25" s="30">
        <v>4.1100000000000003</v>
      </c>
      <c r="B25" s="51" t="str">
        <v>No evidence</v>
      </c>
      <c r="C25" s="51">
        <v>0</v>
      </c>
    </row>
    <row r="26" spans="1:3" ht="120" x14ac:dyDescent="0.25">
      <c r="A26" s="30">
        <v>4.12</v>
      </c>
      <c r="B26" s="51" t="str">
        <v>Noted to form "dense impenetrable thickets that impede the growth and regeneration of native plants and affects the movmeent of wildlife." (1) Noted to form dense thickets (2)</v>
      </c>
      <c r="C26" s="51" t="str">
        <v>(1) Tamiru, Gedyon. (2017) Invasive alien weed species distribution, impacts on agriculture, challenge and reaction in Ethiopia: A review. Journal of Biology, Agriculture and Healthcare 7(7). https://core.ac.uk/download/pdf/234662309.pdf (2) Weber, E. (2003) Invasive Plant Species of the World: A Reference Guide to Environmental Weeds. CAB International Publishing, Wallingford.</v>
      </c>
    </row>
    <row r="27" spans="1:3" x14ac:dyDescent="0.25">
      <c r="A27" s="30">
        <v>5.01</v>
      </c>
      <c r="B27" s="51" t="str">
        <v>No evidence</v>
      </c>
      <c r="C27" s="51">
        <v>0</v>
      </c>
    </row>
    <row r="28" spans="1:3" x14ac:dyDescent="0.25">
      <c r="A28" s="30">
        <v>5.0199999999999996</v>
      </c>
      <c r="B28" s="51" t="str">
        <v>Not of the poaceae family</v>
      </c>
      <c r="C28" s="51">
        <v>0</v>
      </c>
    </row>
    <row r="29" spans="1:3" x14ac:dyDescent="0.25">
      <c r="A29" s="30">
        <v>5.03</v>
      </c>
      <c r="B29" s="51" t="str">
        <v>Of the Fabaceae family</v>
      </c>
      <c r="C29" s="51">
        <v>0</v>
      </c>
    </row>
    <row r="30" spans="1:3" ht="30" x14ac:dyDescent="0.25">
      <c r="A30" s="30">
        <v>5.04</v>
      </c>
      <c r="B30" s="51" t="str">
        <v xml:space="preserve">Not much information found regarding root structure. </v>
      </c>
      <c r="C30" s="51">
        <v>0</v>
      </c>
    </row>
    <row r="31" spans="1:3" x14ac:dyDescent="0.25">
      <c r="A31" s="30">
        <v>6.01</v>
      </c>
      <c r="B31" s="50" t="str">
        <v>No evidence</v>
      </c>
      <c r="C31" s="51">
        <v>0</v>
      </c>
    </row>
    <row r="32" spans="1:3" ht="105" x14ac:dyDescent="0.25">
      <c r="A32" s="30">
        <v>6.02</v>
      </c>
      <c r="B32" s="51" t="str">
        <v>Propagates by seed (1) (2)</v>
      </c>
      <c r="C32" s="51" t="str">
        <v>(1) https://www.missouribotanicalgarden.org/PlantFinder/PlantFinderDetails.aspx?taxonid=254443&amp;isprofile=0&amp;pt=2 (2) https://keys.lucidcentral.org/keys/v3/eafrinet/weeds/key/weeds/Media/Html/Senna_didymobotrya_(African_Senna).htm</v>
      </c>
    </row>
    <row r="33" spans="1:3" x14ac:dyDescent="0.25">
      <c r="A33" s="30">
        <v>6.03</v>
      </c>
      <c r="B33" s="51" t="str">
        <v>Not enough information found.</v>
      </c>
      <c r="C33" s="51">
        <v>0</v>
      </c>
    </row>
    <row r="34" spans="1:3" ht="225" x14ac:dyDescent="0.25">
      <c r="A34" s="30">
        <v>6.04</v>
      </c>
      <c r="B34" s="51" t="str">
        <v>Noted to be self-compatible (1) (2). Congeners shown to be generally apomixic (3)</v>
      </c>
      <c r="C34" s="51" t="str">
        <v xml:space="preserve">(1) Rambuda, Tendani Dennis (2001). Pollination and breeding systems of alien invasive plants in KwaZulu-Natal in South Africa. (2) Van Kleunen, M., &amp; Johnson, S. D. (2005). Testing for ecological and genetic Allee effects in the invasive shrub Senna didymobotrya (Fabaceae). American Journal of Botany, 92(7), 1124–1130. https://doi.org/10.3732/ajb.92.7.1124
(3) Delnevo, N., Binks, R. M., Van Leeuwen, S., Coates, D. J., McArthur, S., Macdonald, B. M., Hankinson, M., &amp; Byrne, M. (2024). Apomixis goes a long way: Genetic evidence of persistence and long‐distance seed dispersal in an ancient landscape. Journal of Biogeography, 51(4), 694–709. https://doi.org/10.1111/jbi.14784
</v>
      </c>
    </row>
    <row r="35" spans="1:3" ht="45" x14ac:dyDescent="0.25">
      <c r="A35" s="30">
        <v>6.05</v>
      </c>
      <c r="B35" s="51" t="str">
        <v>No evidence. Insect pollinated (1) (2)</v>
      </c>
      <c r="C35" s="51" t="str">
        <v>(1) https://blackgold.bz/sennas-garden-gold/ (2) https://www.assiniboinepark.ca/stories/219/a-movie-fan-s-favourite-plant-popcorn-plant</v>
      </c>
    </row>
    <row r="36" spans="1:3" ht="30" x14ac:dyDescent="0.25">
      <c r="A36" s="30">
        <v>6.06</v>
      </c>
      <c r="B36" s="51" t="str">
        <v>Noted to be grown as a rooted cutting (1). Not much evidence if it can propagate vegetatively in nature</v>
      </c>
      <c r="C36" s="51" t="str">
        <v>(1) https://hort.extension.wisc.edu/articles/popcorn-cassia-senna-cassia-didymobotrya/</v>
      </c>
    </row>
    <row r="37" spans="1:3" ht="60" x14ac:dyDescent="0.25">
      <c r="A37" s="30">
        <v>6.07</v>
      </c>
      <c r="B37" s="51" t="str">
        <v>"Commonly grown as an annual in colder climates" (1). Noted to be grown as an annual (2)</v>
      </c>
      <c r="C37" s="51" t="str">
        <v xml:space="preserve">(1) https://www.missouribotanicalgarden.org/PlantFinder/PlantFinderDetails.aspx?taxonid=254443&amp;isprofile=0&amp;pt=2 (2) </v>
      </c>
    </row>
    <row r="38" spans="1:3" ht="30" x14ac:dyDescent="0.25">
      <c r="A38" s="30">
        <v>7.01</v>
      </c>
      <c r="B38" s="51" t="str">
        <v>Possible given taxon's tendency to be found along roads, but not enough supporting evidence found.</v>
      </c>
      <c r="C38" s="51">
        <v>0</v>
      </c>
    </row>
    <row r="39" spans="1:3" ht="75" x14ac:dyDescent="0.25">
      <c r="A39" s="30">
        <v>7.02</v>
      </c>
      <c r="B39" s="51" t="str">
        <v>Sold online (1) (2)</v>
      </c>
      <c r="C39" s="51" t="str">
        <v>(1) https://ferriseeds.com/products/cassia-didymobotrya?srsltid=AfmBOopfa0pN9g2MFs1kXkXXE58FMaj5qBc_GUdCkDYrJ6azEsPpCi_C (2) https://www.etsy.com/listing/535751036/popcorn-cassia-20-seeds-per-pack-organic</v>
      </c>
    </row>
    <row r="40" spans="1:3" x14ac:dyDescent="0.25">
      <c r="A40" s="30">
        <v>7.03</v>
      </c>
      <c r="B40" s="50" t="str">
        <v>Not enough information found.</v>
      </c>
      <c r="C40" s="51">
        <v>0</v>
      </c>
    </row>
    <row r="41" spans="1:3" x14ac:dyDescent="0.25">
      <c r="A41" s="30">
        <v>7.04</v>
      </c>
      <c r="B41" s="51" t="str">
        <v xml:space="preserve">No evidence. </v>
      </c>
      <c r="C41" s="51">
        <v>0</v>
      </c>
    </row>
    <row r="42" spans="1:3" ht="90" x14ac:dyDescent="0.25">
      <c r="A42" s="30">
        <v>7.05</v>
      </c>
      <c r="B42" s="51" t="str">
        <v>Likely as similar congeners are noted to disperse readily by water (1) (2) (3). Despite lack of information on this taxon, answered YES, given these factors and as taxon is commonly found along riverbanks.</v>
      </c>
      <c r="C42" s="51" t="str">
        <v>(1) https://www.cabidigitallibrary.org/doi/full/10.1079/cabicompendium.11442 (2) https://www.cabidigitallibrary.org/doi/full/10.1079/cabicompendium.11462 (3) https://weeds.org.au/profiles/cassia-easter-senna/</v>
      </c>
    </row>
    <row r="43" spans="1:3" ht="105" x14ac:dyDescent="0.25">
      <c r="A43" s="30">
        <v>7.06</v>
      </c>
      <c r="B43" s="51" t="str">
        <v>Fruits are pods and not fleshy (1) (2)</v>
      </c>
      <c r="C43" s="51" t="str">
        <v>(1) https://www.missouribotanicalgarden.org/PlantFinder/PlantFinderDetails.aspx?taxonid=254443&amp;isprofile=0&amp;pt=2 (2) https://keys.lucidcentral.org/keys/v3/eafrinet/weeds/key/weeds/Media/Html/Senna_didymobotrya_(African_Senna).htm</v>
      </c>
    </row>
    <row r="44" spans="1:3" x14ac:dyDescent="0.25">
      <c r="A44" s="30">
        <v>7.07</v>
      </c>
      <c r="B44" s="51" t="str">
        <v>Not enough information found.</v>
      </c>
      <c r="C44" s="51">
        <v>0</v>
      </c>
    </row>
    <row r="45" spans="1:3" x14ac:dyDescent="0.25">
      <c r="A45" s="30">
        <v>7.08</v>
      </c>
      <c r="B45" s="50" t="str">
        <v>Not enough information found.</v>
      </c>
      <c r="C45" s="51">
        <v>0</v>
      </c>
    </row>
    <row r="46" spans="1:3" ht="51" x14ac:dyDescent="0.25">
      <c r="A46" s="30">
        <v>8.01</v>
      </c>
      <c r="B46" s="50" t="str">
        <v>No evidence. Images of taxon imply that it will not produce the numbers necessary to be considered a proflic seed producer. Given lack of evidence, answered unknown</v>
      </c>
      <c r="C46" s="51">
        <v>0</v>
      </c>
    </row>
    <row r="47" spans="1:3" ht="105" x14ac:dyDescent="0.25">
      <c r="A47" s="30">
        <v>8.02</v>
      </c>
      <c r="B47" s="51" t="str">
        <v>Congeners noted to form persistent seed banks (1). However, not enough information found on the taxon.</v>
      </c>
      <c r="C47" s="51" t="str">
        <v>(1) West CJ, 2003. Eradication of alien plants on Raoul Island, Kermadec Islands, New Zealand. In: Turning the tide: the eradication of invasive species: Proceedings of the International Conference on eradication of island invasives [ed. by Veitch, C. R.\Clout, M. N.]. Gland, Switzerland: IUCN-The World Conservation Union, 365-373.</v>
      </c>
    </row>
    <row r="48" spans="1:3" ht="60" x14ac:dyDescent="0.25">
      <c r="A48" s="30">
        <v>8.0299999999999994</v>
      </c>
      <c r="B48" s="51" t="str">
        <v>Not much information found on taxon, but possible given that herbicides are used to manage congeners (1) (2)</v>
      </c>
      <c r="C48" s="51" t="str">
        <v>(1) https://www.tnipc.org/invasive-plants/plant-details/?id=89 (2) https://www.agric.wa.gov.au/herbicides/sicklepod-senna-obtusifolia-control</v>
      </c>
    </row>
    <row r="49" spans="1:3" x14ac:dyDescent="0.25">
      <c r="A49" s="30">
        <v>8.0399999999999991</v>
      </c>
      <c r="B49" s="51" t="str">
        <v>No evidence</v>
      </c>
      <c r="C49" s="51">
        <v>0</v>
      </c>
    </row>
    <row r="50" spans="1:3" x14ac:dyDescent="0.25">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customXml/itemProps2.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3.xml><?xml version="1.0" encoding="utf-8"?>
<ds:datastoreItem xmlns:ds="http://schemas.openxmlformats.org/officeDocument/2006/customXml" ds:itemID="{6A7A378E-7B8A-4C72-B0E1-5B17D23B4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Seokmin Kim</cp:lastModifiedBy>
  <cp:revision/>
  <dcterms:created xsi:type="dcterms:W3CDTF">2021-06-15T16:34:22Z</dcterms:created>
  <dcterms:modified xsi:type="dcterms:W3CDTF">2025-04-25T17:48:32Z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