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Users/seokminkim/Desktop/Assessments/"/>
    </mc:Choice>
  </mc:AlternateContent>
  <xr:revisionPtr revIDLastSave="305" documentId="13_ncr:1_{C116D94F-4D03-3B40-8287-B36BBAD89845}" xr6:coauthVersionLast="47" xr6:coauthVersionMax="47" xr10:uidLastSave="{4207FFA2-E729-49D3-A5B5-3275A6D2E27D}"/>
  <bookViews>
    <workbookView xWindow="1420" yWindow="760" windowWidth="27260" windowHeight="17140" xr2:uid="{DC9EAAB9-A961-4D36-B025-37CCF3FD5897}"/>
  </bookViews>
  <sheets>
    <sheet name="WRA Worksheet" sheetId="1" r:id="rId1"/>
    <sheet name="LUT" sheetId="2" r:id="rId2"/>
    <sheet name="PDF Template Scoresheet" sheetId="3" r:id="rId3"/>
    <sheet name="PDF Template Refs &amp; Data" sheetId="4" r:id="rId4"/>
  </sheets>
  <definedNames>
    <definedName name="_xlnm._FilterDatabase" localSheetId="0" hidden="1">'WRA Worksheet'!$B$65:$C$67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 l="1"/>
  <c r="D4" i="3" s="1"/>
  <c r="A1" i="3"/>
  <c r="D71" i="1"/>
  <c r="D73" i="1"/>
  <c r="D72" i="1"/>
  <c r="C53" i="3" s="1" a="1"/>
  <c r="C53" i="3" s="1"/>
  <c r="I26" i="2"/>
  <c r="I27" i="2"/>
  <c r="D3" i="1"/>
  <c r="D3" i="3" s="1"/>
  <c r="D5" i="1"/>
  <c r="D5" i="3" s="1"/>
  <c r="D8" i="1"/>
  <c r="D8" i="3" s="1"/>
  <c r="D9" i="1"/>
  <c r="D9" i="3" s="1"/>
  <c r="D11" i="1"/>
  <c r="D11" i="3" s="1"/>
  <c r="D12" i="1"/>
  <c r="D12" i="3" s="1"/>
  <c r="D13" i="1"/>
  <c r="D13" i="3" s="1"/>
  <c r="D14" i="1"/>
  <c r="D14" i="3" s="1"/>
  <c r="D15" i="1"/>
  <c r="D15" i="3" s="1"/>
  <c r="D16" i="1"/>
  <c r="D16" i="3" s="1"/>
  <c r="D17" i="1"/>
  <c r="D17" i="3" s="1"/>
  <c r="D18" i="1"/>
  <c r="D18" i="3" s="1"/>
  <c r="D19" i="1"/>
  <c r="D19" i="3" s="1"/>
  <c r="D20" i="1"/>
  <c r="D20" i="3" s="1"/>
  <c r="D21" i="1"/>
  <c r="D21" i="3" s="1"/>
  <c r="D22" i="1"/>
  <c r="D22" i="3" s="1"/>
  <c r="D23" i="1"/>
  <c r="D23" i="3" s="1"/>
  <c r="D24" i="1"/>
  <c r="D24" i="3" s="1"/>
  <c r="D25" i="1"/>
  <c r="D25" i="3" s="1"/>
  <c r="D26" i="1"/>
  <c r="D26" i="3" s="1"/>
  <c r="D27" i="1"/>
  <c r="D27" i="3" s="1"/>
  <c r="D28" i="1"/>
  <c r="D28" i="3" s="1"/>
  <c r="D29" i="1"/>
  <c r="D29" i="3" s="1"/>
  <c r="D30" i="1"/>
  <c r="D30" i="3" s="1"/>
  <c r="D31" i="1"/>
  <c r="D31" i="3" s="1"/>
  <c r="D32" i="1"/>
  <c r="D32" i="3" s="1"/>
  <c r="D33" i="1"/>
  <c r="D33" i="3" s="1"/>
  <c r="D34" i="1"/>
  <c r="D34" i="3" s="1"/>
  <c r="D35" i="1"/>
  <c r="D35" i="3" s="1"/>
  <c r="D36" i="1"/>
  <c r="D36" i="3" s="1"/>
  <c r="D37" i="1"/>
  <c r="D37" i="3" s="1"/>
  <c r="D38" i="1"/>
  <c r="D38" i="3" s="1"/>
  <c r="D39" i="1"/>
  <c r="D39" i="3" s="1"/>
  <c r="D40" i="1"/>
  <c r="D40" i="3" s="1"/>
  <c r="D41" i="1"/>
  <c r="D41" i="3" s="1"/>
  <c r="D42" i="1"/>
  <c r="D42" i="3" s="1"/>
  <c r="D43" i="1"/>
  <c r="D43" i="3" s="1"/>
  <c r="D44" i="1"/>
  <c r="D44" i="3" s="1"/>
  <c r="D45" i="1"/>
  <c r="D45" i="3" s="1"/>
  <c r="D46" i="1"/>
  <c r="D46" i="3" s="1"/>
  <c r="D47" i="1"/>
  <c r="D47" i="3" s="1"/>
  <c r="D48" i="1"/>
  <c r="D48" i="3" s="1"/>
  <c r="D49" i="1"/>
  <c r="D49" i="3" s="1"/>
  <c r="D50" i="1"/>
  <c r="D50" i="3" s="1"/>
  <c r="D51" i="1"/>
  <c r="D51" i="3" s="1"/>
  <c r="C57" i="1"/>
  <c r="B57" i="3" s="1"/>
  <c r="C57" i="3" s="1"/>
  <c r="C58" i="1"/>
  <c r="B58" i="3" s="1"/>
  <c r="C58" i="3" s="1"/>
  <c r="C59" i="1"/>
  <c r="B59" i="3" s="1"/>
  <c r="C59" i="3" s="1"/>
  <c r="B2" i="4" a="1"/>
  <c r="B2" i="4" s="1"/>
  <c r="C51" i="3"/>
  <c r="C50" i="3"/>
  <c r="C49" i="3"/>
  <c r="C48" i="3"/>
  <c r="C47" i="3"/>
  <c r="C46" i="3"/>
  <c r="C45" i="3"/>
  <c r="C44" i="3"/>
  <c r="C43" i="3"/>
  <c r="C42" i="3"/>
  <c r="C41" i="3"/>
  <c r="C40" i="3"/>
  <c r="C39" i="3"/>
  <c r="C38" i="3"/>
  <c r="C37" i="3"/>
  <c r="C36" i="3"/>
  <c r="C35" i="3"/>
  <c r="C34" i="3"/>
  <c r="C33" i="3"/>
  <c r="C32" i="3"/>
  <c r="C31" i="3"/>
  <c r="C30" i="3"/>
  <c r="C29" i="3"/>
  <c r="C28" i="3"/>
  <c r="C27" i="3"/>
  <c r="C26" i="3"/>
  <c r="C25" i="3"/>
  <c r="C24" i="3"/>
  <c r="C23" i="3"/>
  <c r="C22" i="3"/>
  <c r="C21" i="3"/>
  <c r="C20" i="3"/>
  <c r="C19" i="3"/>
  <c r="C18" i="3"/>
  <c r="C17" i="3"/>
  <c r="C16" i="3"/>
  <c r="C15" i="3"/>
  <c r="C14" i="3"/>
  <c r="C13" i="3"/>
  <c r="C12" i="3"/>
  <c r="C11" i="3"/>
  <c r="C10" i="3"/>
  <c r="C9" i="3"/>
  <c r="C8" i="3"/>
  <c r="C7" i="3"/>
  <c r="C6" i="3"/>
  <c r="C4" i="3"/>
  <c r="C5" i="3"/>
  <c r="C3" i="3"/>
  <c r="C74" i="1" l="1"/>
  <c r="D59" i="1"/>
  <c r="D58" i="1"/>
  <c r="C60" i="3"/>
  <c r="C60" i="1"/>
  <c r="B60" i="3" s="1"/>
  <c r="D57" i="1"/>
  <c r="D53" i="1"/>
  <c r="D60" i="1" l="1"/>
  <c r="D54" i="1"/>
  <c r="C54" i="3" s="1"/>
  <c r="C52"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<sst xmlns="http://schemas.openxmlformats.org/spreadsheetml/2006/main" count="348" uniqueCount="188">
  <si>
    <t>Species:</t>
  </si>
  <si>
    <t>Salsola kali aka common saltwort,     Kali australis (R.Br.) Akhani &amp; Roalson
    Kali tragus Scop.
    Salsola aptera Iljin
    Salsola australis R.Br.
    Salsola australis var. strobilifera (Benth.) Domin
    Salsola brachypteris Moq.
    Salsola kali f. hirsuta Hornem.
    Salsola kali subsp. austroafricana Aellen
    Salsola kali subsp. iberica (L.) Rilke
    Salsola kali subsp. kali
    Salsola kali subsp. pontica (Pall.) Mosyakin
    Salsola kali var. angustifolia Fenzl
    Salsola kali var. brachypteris (Moq.) Benth.
    Salsola kali var. glabra Forssk.
    Salsola kali var. hispida Forssk.
    Salsola kali var. hispida-polygama Forssk.
    Salsola kali var. kali
    Salsola kali var. leptophylla Benth.
    Salsola kali var. pontica Pall.
    Salsola macrophylla R. Br.
    Salsola pontica (Pall.) Iliin
    Salsola tragus L.
    Salsola tragus subsp. iberica Sennen &amp; Pau
    Salsola tragus subsp. pontica (Pall.) Rilke
    Salsola tragus var. australis (R.Br.) Bég.
    Salsola turgida Dumort. prickly Russian thistle
prickly saltwort
Russian thistle
tumbleweed</t>
  </si>
  <si>
    <r>
      <rPr>
        <sz val="11"/>
        <color rgb="FF000000"/>
        <rFont val="Calibri"/>
      </rPr>
      <t>Assessment date:</t>
    </r>
    <r>
      <rPr>
        <sz val="11"/>
        <color rgb="FFFF0000"/>
        <rFont val="Calibri"/>
      </rPr>
      <t xml:space="preserve"> 03 July 2025</t>
    </r>
    <r>
      <rPr>
        <sz val="11"/>
        <color rgb="FF000000"/>
        <rFont val="Calibri"/>
      </rPr>
      <t xml:space="preserve"> Prepared by Cameron Deelstra</t>
    </r>
  </si>
  <si>
    <t>Number</t>
  </si>
  <si>
    <t>Question</t>
  </si>
  <si>
    <t>Answer</t>
  </si>
  <si>
    <t>Score</t>
  </si>
  <si>
    <t>Uncertainty</t>
  </si>
  <si>
    <t>Evidence</t>
  </si>
  <si>
    <t>Reference</t>
  </si>
  <si>
    <t>Is the species highly domesticated?</t>
  </si>
  <si>
    <t>n</t>
  </si>
  <si>
    <t>No evidence of cultivation to reduce weediness.</t>
  </si>
  <si>
    <t>Has the species become naturalised where grown?</t>
  </si>
  <si>
    <t>Does the species have weedy races?</t>
  </si>
  <si>
    <t>Species suited to Florida's USDA climate zones (1-low; 2-intermediate; 3-high)
       North Zone: suited to Zones 8, 9
       Central Zone: suited to Zones 9, 10
       South Zone: suited to Zone 10</t>
  </si>
  <si>
    <t>High climate suitability for north and central zone but much lower suitability for south zone. See climate suitability map.</t>
  </si>
  <si>
    <t>See attached climate suitability map.</t>
  </si>
  <si>
    <t>Quality of climate match data (1-low; 2-intermediate; 3-high)</t>
  </si>
  <si>
    <t>High confidence in suitability for north and central zone and less confidence for south zone. See climate suitability map.</t>
  </si>
  <si>
    <t>Broad climate suitability (environmental versatility)</t>
  </si>
  <si>
    <t>y</t>
  </si>
  <si>
    <t>"Native to Eurasia, Russian-thistle is distributed throughout most arid and semiarid regions of the world.  In North America Russian thistle occurs from British Columbia east to Labrador and south through the conterminous United States to northern Mexico" (1) "Estimated to range from Cool Temperate Desert to Steppe to Subtropical Very Dry to Thorn Forest Life Zones, Russian thistle is reported to tolerate annual precipitation of 2.6 to 9.7 dm (mean of 4 cases = 4.9), annual temperature of 9.2 to 23.8°C (mean of 4 cases = 15.3), and pH of 7.0 to 7.9 (mean of 2 cases = 7.4)" (2)</t>
  </si>
  <si>
    <t>(1) https://www.fs.usda.gov/database/feis/plants/forb/salkal/all.html (2) James A. Duke. 1983. Handbook of Energy Crops. unpublished. https://hort.purdue.edu/newcrop/duke_energy/Salsola_kali.html</t>
  </si>
  <si>
    <t>Native or naturalized in habitats with periodic inundation
       North Zone: mean annual precipitation 50-70 inches
       Central Zone: mean annual precipitation 40-60 inches
       South Zone: mean annual precipitation 40-60 inches</t>
  </si>
  <si>
    <t>Some conflicting information: taxon is adapted to arid and semi-arid climates. "tolerates a very high range of annual rainfall and annual temperatures (9 to 24°C noted by Duke, 1983)(1)." "Russian thistle is reported to tolerate annual precipitation of 2.6 to 9.7 dm (mean of 4 cases = 4.9), annual temperature of 9.2 to 23.8°C (mean of 4 cases = 15.3) (2)." Climate suitability mapping shows high suitability for these areas, however.</t>
  </si>
  <si>
    <t>(1) https://www.cabidigitallibrary.org/doi/full/10.1079/cabicompendium.50297 (2) James A. Duke. 1983. Handbook of Energy Crops. unpublished. https://hort.purdue.edu/newcrop/duke_energy/Salsola_kali.html</t>
  </si>
  <si>
    <t>Does the species have a history of repeated introductions outside its natural range?</t>
  </si>
  <si>
    <t>Taxon has been introduced repeatedly, but some confliciting information: "It was first introduced to the United States in 1873 when flaxseed that had been brought to and planted in South Dakota was found to be contaminated by Russian thistle seeds (1)." Taxon was "present in major East coast seaports, from Charleston to Boston, by the early 19th century (2)."</t>
  </si>
  <si>
    <t>(1) https://files.cfc.umt.edu/cesu/NPS/CSU/2013/13Payne_ROMO_restoration_history_Russian%20thistle.pdf (2) https://invasions.si.edu/nemesis/chesreport/species_summary/salsola%20kali</t>
  </si>
  <si>
    <t>Naturalized beyond native range</t>
  </si>
  <si>
    <t>Taxon is naturalized in Australia, New Zealand, Canada, Mexico, U.S., Argentina, and Chile (1). "the weed quickly spread and
established itself [in the U.S.](2)."</t>
  </si>
  <si>
    <t>(1) https://ars-grin.gov/gringlobal/taxon/taxonomydetail?id=310094 (2) https://files.cfc.umt.edu/cesu/NPS/CSU/2013/13Payne_ROMO_restoration_history_Russian%20thistle.pdf</t>
  </si>
  <si>
    <t>Garden/amenity/disturbance weed</t>
  </si>
  <si>
    <t>"It is frequently an unwanted weed (1)." &amp; "Disturbed areas, roadsides, ditchbanks, fallow abandoned grain-fields, overgrazed ranges, and pastures. Common to abundant in Western and parts of the Central States of the US, occasional along the eastern and southern coasts, where it is spreading rapidly (Reed, 1970). Treated as a serious weed in Afghanistan and Argentina, a principal weed in Canada and Hungary, a common weed in Iran, Italy, Morocco, South Africa, and the United States. Listed also as weed in Australia, Chile, China, Egypt, Greece, Hawaii, Indonesia, Iran, Japan, Lebanon, Mexico, Norway, New Zealand, Pakistan, Poland, Turkey, and the USSR (Holm et al., 1977). (2)" Taxon will infest disturbed areas quickly (3).</t>
  </si>
  <si>
    <t>(1) https://www.fs.usda.gov/database/feis/plants/forb/salkal/all.html (2) James A. Duke. 1983. Handbook of Energy Crops. unpublished. https://hort.purdue.edu/newcrop/duke_energy/Salsola_kali.html (3) https://books.google.com/books?id=i7JjRXH6uq4C&amp;pg=RA1-PA719&amp;vq=salsola&amp;dq=salsola+kali+%2B+%22self+compatible%22&amp;lr=&amp;source=gbs_search_s&amp;hl=en#v=onepage&amp;q=salsola&amp;f=false</t>
  </si>
  <si>
    <t>Weed of agriculture</t>
  </si>
  <si>
    <t>"Russian-thistle competes with crop plants for space, water, and nutrients (1)" Spines of S. kali can cut the limbs of livestock leading to infections and is a serious weed of barley, flax, oats, etc (2).</t>
  </si>
  <si>
    <t>(1) https://www.fs.usda.gov/database/feis/plants/forb/salkal/all.html (2) https://books.google.com/books?id=i7JjRXH6uq4C&amp;pg=RA1-PA719&amp;vq=salsola&amp;dq=salsola+kali+%2B+%22self+compatible%22&amp;lr=&amp;source=gbs_search_s&amp;hl=en#v=onepage&amp;q=salsola&amp;f=false</t>
  </si>
  <si>
    <t>Environmental weed</t>
  </si>
  <si>
    <t>?</t>
  </si>
  <si>
    <t>"Considered very invasive, Salsola kali competes with native species and obstructs stream channels, roadways, and
can become a fire hazard (1)." "More work is required to elucidate the specific environmental impacts of S. kali and related species, such as its impact relative to native species diversity (2)." "Russian-thistle provides hiding cover for small mammals, songbirds, upland game birds, and waterfowl.  Seven percent of sage grouse in a southeastern Idaho big sagebrush (Artemisia tridentata) community used Russian-thistle for nesting cover (3)."</t>
  </si>
  <si>
    <t>(1) https://www.invasive.org/gist/moredocs/salkal01.pdf (2) https://www.cabidigitallibrary.org/doi/full/10.1079/cabicompendium.50297 (3) https://www.fs.usda.gov/database/feis/plants/forb/salkal/all.html [2025, July 3].</t>
  </si>
  <si>
    <t>Congeneric weed</t>
  </si>
  <si>
    <t>S. tragus and S. paulsenii are invasive species in California (1)(2)(3).</t>
  </si>
  <si>
    <t>(1) https://www.cal-ipc.org/plants/profile/salsola-tragus-profile/ (2) https://www.cal-ipc.org/plants/profile/salsola-paulsenii-profile/ (3)  https://extension.unr.edu/publication.aspx?PubID=2787</t>
  </si>
  <si>
    <t>Produces spines, thorns or burrs</t>
  </si>
  <si>
    <t>Taxon forms sharp spines at the end of leaves. (1)(2)</t>
  </si>
  <si>
    <t>(1) James A. Duke. 1983. Handbook of Energy Crops. unpublished. https://hort.purdue.edu/newcrop/duke_energy/Salsola_kali.html (2) https://www.fs.usda.gov/database/feis/plants/forb/salkal/all.html [2025, July 3].</t>
  </si>
  <si>
    <t>Allelopathic</t>
  </si>
  <si>
    <t>No evidence.</t>
  </si>
  <si>
    <t>Parasitic</t>
  </si>
  <si>
    <t>Unpalatable to grazing animals</t>
  </si>
  <si>
    <t xml:space="preserve">"Russian-thistle is preferred by prairie dogs.  It is palatable to
sheep and cattle from early spring until flowering (1)." "Cattle will graze the plant, and fence lines bar the movement of detached plants (2)." may be slightly toxic (3) </t>
  </si>
  <si>
    <t>(1) https://www.fs.usda.gov/database/feis/plants/forb/salkal/all.html [2025, July 3]. (2) https://www.ctahr.hawaii.edu/invweed/WeedsHI/W_Salsola_kali.pdf (3) James A. Duke. 1983. Handbook of Energy Crops. unpublished. https://hort.purdue.edu/newcrop/duke_energy/Salsola_kali.html</t>
  </si>
  <si>
    <t>Toxic to animals</t>
  </si>
  <si>
    <t>Some conflicting information: "Can accumulate significant levels of nitrate and oxalate (1)." &amp; "It is palatable to
sheep and cattle from early spring until flowering (2)."</t>
  </si>
  <si>
    <t>(1) https://poisonousplants.cvmbs.colostate.edu/plant/85 (2) https://www.fs.usda.gov/database/feis/plants/forb/salkal/all.html [2025, July 3].</t>
  </si>
  <si>
    <t>Host for recognised pests and pathogens</t>
  </si>
  <si>
    <t>"S. kali is a host plant of the sugarbeet leafhopper. This insect vectors curly-top virus, a disease affecting sugar beets, tomatoes, and beans." (1)." Several known pests and pathogens affect S. kali including: Melanospora townei (on stems), Phymatotrichum omnivorum (root rot), Pleospora lecanora (on stems), etc. (2)</t>
  </si>
  <si>
    <t>(1) https://www.invasive.org/gist/moredocs/salkal01.pdf (2) James A. Duke. 1983. Handbook of Energy Crops. unpublished. https://hort.purdue.edu/newcrop/duke_energy/Salsola_kali.html</t>
  </si>
  <si>
    <t>Causes allergies or is otherwise toxic to humans</t>
  </si>
  <si>
    <t>"Pollen from Salsola kali, i.e., saltwort, Russian thistle, is a major allergen source in the coastal regions of southern Europe, in Turkey, Central Asia, and Iran. S. kali-allergic patients mainly suffer from hay-fever (i.e., rhinitis and conjunctivitis), asthma, and allergic skin symptoms (1)." "Pollens from the Salsola spp. are an important source of respiratory allergy in tropical countries (2)."</t>
  </si>
  <si>
    <t>(1) Peterkova, Ludmila et al. “The cytoskeletal protein profilin is an important allergen in saltwort (Salsola kali).” Frontiers in immunology vol. 15 1379833. 7 Jun. 2024, doi:10.3389/fimmu.2024.1379833  (2) Assarehzadegan, Mohammad Ali et al. “Allergy to Salsola Kali in a Salsola incanescens-rich area: role of extensive cross allergenicity.” Allergology international : official journal of the Japanese Society of Allergology vol. 58,2 (2009): 261-6. doi:10.2332/allergolint.08-OA-0041</t>
  </si>
  <si>
    <t>Creates a fire hazard in natural ecosystems</t>
  </si>
  <si>
    <t>"Russian-thistle aids in spreading fire. It burns easily because the stems are spaced in an arrangement that allows for maximum air circulation (1)." S. kali grows quickly and adding to fuel load and can be a serious fire hazard (1)(2)."</t>
  </si>
  <si>
    <t>(1) https://www.fs.usda.gov/database/feis/plants/forb/salkal/all.html (2) https://www.invasive.org/gist/moredocs/salkal01.pdf</t>
  </si>
  <si>
    <t>Is a shade tolerant plant at some stage of its life cycle</t>
  </si>
  <si>
    <t xml:space="preserve">"Russian-thistle is a shade-intolerant initial colonizer in primary and
secondary succession (1)." "It cannot grow in the shade (2)." </t>
  </si>
  <si>
    <t>(1) https://www.fs.usda.gov/database/feis/plants/forb/salkal/all.html (2) https://pfaf.org/user/Plant.aspx?LatinName=Salsola+kali</t>
  </si>
  <si>
    <t>Grows on infertile soils (oligotrophic, limerock, or excessively draining soils).  North &amp; Central Zones: infertile soils; South Zone: shallow limerock or Histisols.</t>
  </si>
  <si>
    <t>"It grows in any type of well-drained, uncompacted soil with a
sunny exposure.  It is most frequent, however, in alkaline or
saline soils due to reduced competition.  Russian-thistle cannot
tolerate saturated soil for extended periods of time (1)." S. kali can grow in a variety of soils, but grows well in less-fertile and well-drained arid soils (2).</t>
  </si>
  <si>
    <t>(1) https://www.fs.usda.gov/database/feis/plants/forb/salkal/all.html (2) https://books.google.com/books?id=i7JjRXH6uq4C&amp;pg=RA1-PA719&amp;vq=salsola&amp;dq=salsola+kali+%2B+%22self+compatible%22&amp;lr=&amp;source=gbs_search_s&amp;cad=0#v=onepage&amp;q=salsola&amp;f=false</t>
  </si>
  <si>
    <t>Climbing or smothering growth habit</t>
  </si>
  <si>
    <t>No evidence of climbing or smothering vines and morphology.</t>
  </si>
  <si>
    <t>(1) https://www.fs.usda.gov/database/feis/plants/forb/salkal/all.html</t>
  </si>
  <si>
    <t>Forms dense thickets</t>
  </si>
  <si>
    <t>Taxon disperses across the landscape in a linear pattern, it is possible to prevent movement but does not grow in thickets (1).</t>
  </si>
  <si>
    <t>(1) https://books.google.com/books?id=i7JjRXH6uq4C&amp;pg=RA1-PA719&amp;vq=salsola&amp;dq=salsola+kali+%2B+%22self+compatible%22&amp;lr=&amp;source=gbs_search_s&amp;cad=0#v=onepage&amp;q=salsola&amp;f=false</t>
  </si>
  <si>
    <t>Aquatic</t>
  </si>
  <si>
    <t>Taxon is a terrestrial forb. (1)(2)</t>
  </si>
  <si>
    <t>Grass</t>
  </si>
  <si>
    <t>Not of the Poaceae family. Taxon is of the Chenopodiaceae family.</t>
  </si>
  <si>
    <t>(1) https://www.invasive.org/gist/moredocs/salkal01.pdf</t>
  </si>
  <si>
    <t>Nitrogen fixing woody plant</t>
  </si>
  <si>
    <t>Taxon has no nitrogen-fixation characteristics and is an annual forb. (1)(2)</t>
  </si>
  <si>
    <t>(1) https://floraveg.eu/en/taxon/overview/Salsola%20kali%20aggr. (2) https://www.fs.usda.gov/database/feis/plants/forb/salkal/all.html</t>
  </si>
  <si>
    <t>Geophyte</t>
  </si>
  <si>
    <t>Taxon is a therophyte (1). Taproot present, but no evidence of other underground storage tissues (1)(2)</t>
  </si>
  <si>
    <t>Evidence of substantial reproductive failure in native habitat</t>
  </si>
  <si>
    <t>Produces viable seed</t>
  </si>
  <si>
    <t>"One plant typically produces about 250,000 seeds, which remain viable for less than a year (1)."Salsola kali is a summer annual that reproduces by seed (2)."</t>
  </si>
  <si>
    <t>Hybridizes naturally</t>
  </si>
  <si>
    <t>Hybridizes readily with other Salsola species. (1)(2)</t>
  </si>
  <si>
    <t>(1) https://www.universityofcalifornia.edu/news/new-tumbleweed-species-rapidly-expanding-range (2) https://www.fs.usda.gov/database/feis/plants/forb/salkal/all.html</t>
  </si>
  <si>
    <t>Self-compatible or apomictic</t>
  </si>
  <si>
    <t>No information is available.</t>
  </si>
  <si>
    <t>Requires specialist pollinators</t>
  </si>
  <si>
    <t>Taxon is wind-pollinated. (1)</t>
  </si>
  <si>
    <t>(1) https://pfaf.org/user/Plant.aspx?LatinName=Salsola+kali</t>
  </si>
  <si>
    <t>Reproduction by vegetative propagation</t>
  </si>
  <si>
    <t>."Salsola kali is a summer annual that reproduces by seed (1)."</t>
  </si>
  <si>
    <t>Minimum generative time (years)</t>
  </si>
  <si>
    <t>1 or fewer</t>
  </si>
  <si>
    <t>Taxon is an annual forb. Seeds of taxon will germinate in spring and by late summer/fall the plant stem detaches from the roots and disperses seeds across the landscape. (1)(2)</t>
  </si>
  <si>
    <t>(1) https://www.fs.usda.gov/database/feis/plants/forb/salkal/all.html (2) https://wiki.bugwood.org/Salsola_kali</t>
  </si>
  <si>
    <t>Propagules likely to be dispersed unintentionally (plants growing in heavily trafficked areas)</t>
  </si>
  <si>
    <t>Taxon is adapted to seed dispersal by wind. No evidence of burrs, hairs, or stickiness to attach to clothes, hair, or equipment.</t>
  </si>
  <si>
    <t>Propagules dispersed intentionally by people</t>
  </si>
  <si>
    <t>Taxon is considered a weed, no evidence of intentional transport. (1)(2)</t>
  </si>
  <si>
    <t>Propagules likely to disperse as a produce contaminant</t>
  </si>
  <si>
    <t>Propagules adapted to wind dispersal</t>
  </si>
  <si>
    <t>Taxon is adapted to seed dispersal over long-distance by wind. (1)(2)(3)</t>
  </si>
  <si>
    <t>(1) https://www.fs.usda.gov/database/feis/plants/forb/salkal/all.html (2) https://www.invasive.org/weedcd/pdfs/wow/russian-thistle.pdf (3) https://wiki.bugwood.org/Salsola_kali</t>
  </si>
  <si>
    <t>Propagules water dispersed</t>
  </si>
  <si>
    <t>Propagules bird dispersed</t>
  </si>
  <si>
    <t>Propagules dispersed by other animals (externally)</t>
  </si>
  <si>
    <t>Propagules dispersed by other animals (internally)</t>
  </si>
  <si>
    <t>Unknown</t>
  </si>
  <si>
    <t>Prolific seed production</t>
  </si>
  <si>
    <t>"A single plant can produce 100 - 200,000 seeds (1)." " One plant can produce up to one million seeds (2)."</t>
  </si>
  <si>
    <t>(1) https://www.fnai.org/species-communities/invasives/invasive-species?ID=143 (2) https://www.invasive.org/weedcd/pdfs/wow/russian-thistle.pdf</t>
  </si>
  <si>
    <t>Evidence that a persistent propagule bank is formed (&gt;1 yr)</t>
  </si>
  <si>
    <t>"One plant typically produces about 250,000 seeds, which remain viable for less than a year (1)."Seed longevity is short and rapidly declines after 2 years in the soil (2)."</t>
  </si>
  <si>
    <t>Well controlled by herbicides</t>
  </si>
  <si>
    <t>"It can be effectively controlled using dicamba, glyphosate or paraquat (1)." &amp; "Glyphosate can provide control of Salsola kali. Apply the herbicide before seed set (2)."</t>
  </si>
  <si>
    <t>(1) https://www.invasive.org/weedcd/pdfs/wow/russian-thistle.pdf (2) https://www.fnai.org/species-communities/invasives/invasive-species?ID=143</t>
  </si>
  <si>
    <t>Tolerates, or benefits from, mutilation or cultivation</t>
  </si>
  <si>
    <t>"Prescribed burning will not control Russian-thistle, since it colonizes
from off-site and thrives in disturbed communities (1)." "They are strongly competitive in semiarid areas and are heavily favored by disturbance (2)."</t>
  </si>
  <si>
    <t>(1) https://www.fs.usda.gov/database/feis/plants/forb/salkal/all.html (2) https://www.invasive.org/weedcd/pdfs/wow/russian-thistle.pdf</t>
  </si>
  <si>
    <t>Effective natural enemies present in U.S.</t>
  </si>
  <si>
    <t>"Two insects have been approved and released for control of Russian thistle: a leaf mining moth (Coleophora klimeschiella) and a stem boring moth (Coloephora parthenica) (1)." Several known pests and pathogens affect S. kali including: Melanospora townei (on stems), Phymatotrichum omnivorum (root rot), Pleospora lecanora (on stems), etc. (2)</t>
  </si>
  <si>
    <t>(1) https://www.invasive.org/weedcd/pdfs/wow/russian-thistle.pdf (2) James A. Duke. 1983. Handbook of Energy Crops. unpublished. https://hort.purdue.edu/newcrop/duke_energy/Salsola_kali.html</t>
  </si>
  <si>
    <t>Total Score</t>
  </si>
  <si>
    <t>Outcome</t>
  </si>
  <si>
    <t>Section</t>
  </si>
  <si>
    <t># of questions answered</t>
  </si>
  <si>
    <t>satisfy minimum?</t>
  </si>
  <si>
    <t>A</t>
  </si>
  <si>
    <t>B</t>
  </si>
  <si>
    <t>C</t>
  </si>
  <si>
    <t>total</t>
  </si>
  <si>
    <t>Do not complete unless the Outcome (cell D54) is "Evaluate Further"</t>
  </si>
  <si>
    <t xml:space="preserve">Secondary Screening </t>
  </si>
  <si>
    <t xml:space="preserve"> Taxon shade-tolerant or forms dense stands?</t>
  </si>
  <si>
    <t xml:space="preserve"> Taxon is clearly bird- or wind-dispersed?</t>
  </si>
  <si>
    <t xml:space="preserve"> Taxon's life cycle &lt;4 years?</t>
  </si>
  <si>
    <t xml:space="preserve"> Weed of cultivated land?</t>
  </si>
  <si>
    <t xml:space="preserve"> Unpalatable to grazing animals?</t>
  </si>
  <si>
    <t xml:space="preserve"> Forms dense stands/populations?</t>
  </si>
  <si>
    <t xml:space="preserve"> Taxon a tree or tree-like shrub?</t>
  </si>
  <si>
    <t xml:space="preserve"> Taxon herbaceous or a low-growing shrub?</t>
  </si>
  <si>
    <t xml:space="preserve"> Taxon a vine or liana?</t>
  </si>
  <si>
    <t>Secondary Screening result:</t>
  </si>
  <si>
    <t>Scorecard</t>
  </si>
  <si>
    <t>Lookup Table A1:</t>
  </si>
  <si>
    <t>N Score</t>
  </si>
  <si>
    <t>Y Score</t>
  </si>
  <si>
    <t>Locate value of inputs and lookup output for each question</t>
  </si>
  <si>
    <r>
      <rPr>
        <b/>
        <sz val="11"/>
        <color theme="1"/>
        <rFont val="Calibri"/>
        <family val="2"/>
        <scheme val="minor"/>
      </rPr>
      <t>A</t>
    </r>
    <r>
      <rPr>
        <sz val="11"/>
        <color theme="1"/>
        <rFont val="Calibri"/>
        <family val="2"/>
        <scheme val="minor"/>
      </rPr>
      <t xml:space="preserve"> C</t>
    </r>
  </si>
  <si>
    <r>
      <t xml:space="preserve">                                         </t>
    </r>
    <r>
      <rPr>
        <b/>
        <i/>
        <sz val="11"/>
        <color theme="1"/>
        <rFont val="Calibri"/>
        <family val="2"/>
        <scheme val="minor"/>
      </rPr>
      <t xml:space="preserve"> Yes</t>
    </r>
    <r>
      <rPr>
        <sz val="11"/>
        <color theme="1"/>
        <rFont val="Calibri"/>
        <family val="2"/>
        <scheme val="minor"/>
      </rPr>
      <t xml:space="preserve"> to questions 3.01-3.05</t>
    </r>
  </si>
  <si>
    <t>default</t>
  </si>
  <si>
    <t>Inputs</t>
  </si>
  <si>
    <t>The response to qestions 2.01 and 2.02 is 2 unless a climate analysis is done</t>
  </si>
  <si>
    <t>Results</t>
  </si>
  <si>
    <t>Refer to lookup Table A1</t>
  </si>
  <si>
    <r>
      <t xml:space="preserve">       </t>
    </r>
    <r>
      <rPr>
        <b/>
        <i/>
        <sz val="11"/>
        <color theme="1"/>
        <rFont val="Calibri"/>
        <family val="2"/>
        <scheme val="minor"/>
      </rPr>
      <t xml:space="preserve">  No</t>
    </r>
    <r>
      <rPr>
        <sz val="11"/>
        <color theme="1"/>
        <rFont val="Calibri"/>
        <family val="2"/>
        <scheme val="minor"/>
      </rPr>
      <t xml:space="preserve"> to questions 3.01-3.02</t>
    </r>
  </si>
  <si>
    <t>E</t>
  </si>
  <si>
    <t xml:space="preserve">Input </t>
  </si>
  <si>
    <t>N</t>
  </si>
  <si>
    <t>Y</t>
  </si>
  <si>
    <t>3.02-3.05</t>
  </si>
  <si>
    <r>
      <rPr>
        <b/>
        <sz val="11"/>
        <color theme="1"/>
        <rFont val="Calibri"/>
        <family val="2"/>
        <scheme val="minor"/>
      </rPr>
      <t>B</t>
    </r>
    <r>
      <rPr>
        <sz val="11"/>
        <color theme="1"/>
        <rFont val="Calibri"/>
        <family val="2"/>
        <scheme val="minor"/>
      </rPr>
      <t xml:space="preserve"> C</t>
    </r>
  </si>
  <si>
    <t>Lookup Table for 6.07</t>
  </si>
  <si>
    <t>Years</t>
  </si>
  <si>
    <t>Lookup for Secondary Screening (Vine/Liana Only)</t>
  </si>
  <si>
    <t>Test 1:</t>
  </si>
  <si>
    <t>Test 2:</t>
  </si>
  <si>
    <r>
      <rPr>
        <b/>
        <sz val="11"/>
        <color theme="1"/>
        <rFont val="Calibri"/>
        <family val="2"/>
        <scheme val="minor"/>
      </rPr>
      <t>C</t>
    </r>
    <r>
      <rPr>
        <sz val="11"/>
        <color theme="1"/>
        <rFont val="Calibri"/>
        <family val="2"/>
        <scheme val="minor"/>
      </rPr>
      <t xml:space="preserve"> E</t>
    </r>
  </si>
  <si>
    <t>Refer to lookup Table A3</t>
  </si>
  <si>
    <t>ZONES</t>
  </si>
  <si>
    <r>
      <t xml:space="preserve">Genus species </t>
    </r>
    <r>
      <rPr>
        <b/>
        <sz val="14"/>
        <rFont val="Calibri"/>
        <family val="2"/>
        <scheme val="minor"/>
      </rPr>
      <t xml:space="preserve">(common name) </t>
    </r>
  </si>
  <si>
    <t>Species suited to Florida's USDA climate zones (0-low; 1-intermediate; 2-high)
       North Zone: suited to Zones 8, 9
       Central Zone: suited to Zones 9, 10
       South Zone: suited to Zone 10</t>
  </si>
  <si>
    <t>Quality of climate match data (0-low; 1-intermediate; 2-high)</t>
  </si>
  <si>
    <t xml:space="preserve">Implemented Pacific Second Screening </t>
  </si>
  <si>
    <t>Risk Assessment Results</t>
  </si>
  <si>
    <t>section</t>
  </si>
  <si>
    <t># questions answered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</si>
</sst>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scheme val="minor"/>
    </font>
    <font>
      <b/>
      <sz val="11"/>
      <color theme="1"/>
      <name val="Calibri"/>
      <family val="2"/>
      <scheme val="minor"/>
    </font>
    <font>
      <b/>
      <sz val="11"/>
      <color theme="1" tint="0.499984740745262"/>
      <name val="Calibri"/>
      <family val="2"/>
      <scheme val="minor"/>
    </font>
    <font>
      <sz val="8"/>
      <color theme="1"/>
      <name val="Calibri"/>
      <family val="2"/>
      <scheme val="minor"/>
    </font>
    <font>
      <sz val="7"/>
      <color theme="1"/>
      <name val="Calibri"/>
      <family val="2"/>
      <scheme val="minor"/>
    </font>
    <font>
      <b/>
      <i/>
      <sz val="11"/>
      <color theme="1"/>
      <name val="Calibri"/>
      <family val="2"/>
      <scheme val="minor"/>
    </font>
    <font>
      <b/>
      <sz val="11"/>
      <name val="Calibri"/>
      <family val="2"/>
      <scheme val="minor"/>
    </font>
    <font>
      <sz val="11"/>
      <color rgb="FFFF0000"/>
      <name val="Calibri"/>
      <family val="2"/>
      <scheme val="minor"/>
    </font>
    <font>
      <sz val="12"/>
      <name val="Calibri"/>
      <family val="2"/>
      <scheme val="minor"/>
    </font>
    <font>
      <b/>
      <i/>
      <sz val="14"/>
      <name val="Calibri"/>
      <family val="2"/>
      <scheme val="minor"/>
    </font>
    <font>
      <sz val="11"/>
      <color indexed="8"/>
      <name val="Calibri"/>
      <family val="2"/>
      <scheme val="minor"/>
    </font>
    <font>
      <sz val="9"/>
      <color indexed="8"/>
      <name val="Helvetica"/>
      <family val="2"/>
    </font>
    <font>
      <sz val="11"/>
      <name val="Calibri"/>
      <family val="2"/>
      <scheme val="minor"/>
    </font>
    <font>
      <b/>
      <sz val="11"/>
      <color indexed="8"/>
      <name val="Calibri"/>
      <family val="2"/>
      <scheme val="minor"/>
    </font>
    <font>
      <b/>
      <sz val="9"/>
      <color indexed="8"/>
      <name val="Helvetica"/>
      <family val="2"/>
    </font>
    <font>
      <b/>
      <sz val="9"/>
      <name val="Arial"/>
      <family val="2"/>
    </font>
    <font>
      <b/>
      <sz val="10"/>
      <name val="Calibri"/>
      <family val="2"/>
      <scheme val="minor"/>
    </font>
    <font>
      <sz val="9"/>
      <name val="Arial"/>
      <family val="2"/>
    </font>
    <font>
      <sz val="10"/>
      <name val="Calibri"/>
      <family val="2"/>
      <scheme val="minor"/>
    </font>
    <font>
      <b/>
      <sz val="14"/>
      <name val="Calibri"/>
      <family val="2"/>
      <scheme val="minor"/>
    </font>
    <font>
      <sz val="10"/>
      <name val="Arial"/>
      <family val="2"/>
    </font>
    <font>
      <sz val="11"/>
      <name val="Calibri"/>
      <family val="2"/>
    </font>
    <font>
      <sz val="11"/>
      <name val="Arial"/>
      <family val="2"/>
    </font>
    <font>
      <sz val="10"/>
      <name val="Calibri"/>
      <family val="2"/>
    </font>
    <font>
      <b/>
      <sz val="12"/>
      <color theme="4"/>
      <name val="Arial"/>
      <family val="2"/>
    </font>
    <font>
      <sz val="10"/>
      <color theme="1"/>
      <name val="Calibri"/>
      <family val="2"/>
    </font>
    <font>
      <b/>
      <sz val="11"/>
      <color rgb="FFFF0000"/>
      <name val="Calibri"/>
      <family val="2"/>
      <scheme val="minor"/>
    </font>
    <font>
      <sz val="11"/>
      <color rgb="FF000000"/>
      <name val="Calibri"/>
    </font>
    <font>
      <sz val="11"/>
      <color rgb="FFFF0000"/>
      <name val="Calibri"/>
    </font>
    <font>
      <sz val="11"/>
      <color theme="1"/>
      <name val="Calibri"/>
    </font>
    <font>
      <sz val="10"/>
      <color rgb="FF000000"/>
      <name val="Arial"/>
      <charset val="1"/>
    </font>
  </fonts>
  <fills count="7">
    <fill>
      <patternFill patternType="none"/>
    </fill>
    <fill>
      <patternFill patternType="gray125"/>
    </fill>
    <fill>
      <patternFill patternType="solid">
        <fgColor theme="0" tint="-0.249977111117893"/>
        <bgColor indexed="64"/>
      </patternFill>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8">
    <border>
      <left/>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bottom/>
      <diagonal/>
    </border>
    <border>
      <left/>
      <right style="double">
        <color indexed="64"/>
      </right>
      <top/>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theme="2"/>
      </left>
      <right/>
      <top/>
      <bottom style="double">
        <color theme="2"/>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diagonal/>
    </border>
  </borders>
  <cellStyleXfs count="1">
    <xf numFmtId="0" fontId="0" fillId="0" borderId="0" applyProtection="0"/>
  </cellStyleXfs>
  <cellXfs count="156">
    <xf numFmtId="0" fontId="0" fillId="0" borderId="0" xfId="0"/>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9" xfId="0" applyBorder="1"/>
    <xf numFmtId="0" fontId="0" fillId="0" borderId="20" xfId="0" applyBorder="1"/>
    <xf numFmtId="0" fontId="0" fillId="0" borderId="21" xfId="0" applyBorder="1"/>
    <xf numFmtId="0" fontId="0" fillId="0" borderId="15" xfId="0" applyBorder="1" applyAlignment="1">
      <alignment horizontal="center"/>
    </xf>
    <xf numFmtId="0" fontId="0" fillId="0" borderId="0" xfId="0" applyAlignment="1">
      <alignment horizontal="center" vertical="center"/>
    </xf>
    <xf numFmtId="0" fontId="0" fillId="0" borderId="15" xfId="0" applyBorder="1" applyAlignment="1">
      <alignment horizontal="center" vertical="center"/>
    </xf>
    <xf numFmtId="0" fontId="0" fillId="0" borderId="0" xfId="0" applyAlignment="1">
      <alignment horizontal="center"/>
    </xf>
    <xf numFmtId="0" fontId="0" fillId="0" borderId="20" xfId="0"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2" fillId="0" borderId="15" xfId="0" applyFont="1" applyBorder="1" applyAlignment="1">
      <alignment horizontal="center"/>
    </xf>
    <xf numFmtId="0" fontId="2" fillId="0" borderId="0" xfId="0" applyFont="1" applyAlignment="1" applyProtection="1">
      <alignment horizontal="center" vertical="top"/>
      <protection locked="0"/>
    </xf>
    <xf numFmtId="0" fontId="2" fillId="0" borderId="0" xfId="0" applyFont="1" applyAlignment="1" applyProtection="1">
      <alignment horizontal="center" vertical="top" wrapText="1"/>
    </xf>
    <xf numFmtId="0" fontId="2" fillId="0" borderId="4" xfId="0" applyFont="1" applyBorder="1" applyAlignment="1" applyProtection="1">
      <alignment wrapText="1"/>
    </xf>
    <xf numFmtId="0" fontId="0" fillId="0" borderId="23" xfId="0" applyBorder="1" applyAlignment="1" applyProtection="1">
      <alignment horizontal="center" vertical="center" wrapText="1"/>
    </xf>
    <xf numFmtId="0" fontId="0" fillId="0" borderId="6" xfId="0" applyBorder="1" applyAlignment="1" applyProtection="1">
      <alignment horizontal="center" vertical="center" wrapText="1"/>
    </xf>
    <xf numFmtId="0" fontId="2" fillId="0" borderId="2" xfId="0" applyFont="1" applyBorder="1" applyAlignment="1" applyProtection="1">
      <alignment wrapText="1"/>
    </xf>
    <xf numFmtId="0" fontId="2" fillId="0" borderId="3" xfId="0" applyFont="1" applyBorder="1" applyAlignment="1" applyProtection="1">
      <alignment wrapText="1"/>
    </xf>
    <xf numFmtId="0" fontId="0" fillId="0" borderId="0" xfId="0" applyAlignment="1" applyProtection="1">
      <alignment horizontal="center" vertical="center" wrapText="1"/>
    </xf>
    <xf numFmtId="0" fontId="2" fillId="0" borderId="5" xfId="0" applyFont="1" applyBorder="1" applyAlignment="1" applyProtection="1">
      <alignment wrapText="1"/>
    </xf>
    <xf numFmtId="0" fontId="0" fillId="0" borderId="1" xfId="0" applyBorder="1" applyAlignment="1" applyProtection="1">
      <alignment horizontal="center" vertical="center" wrapText="1"/>
    </xf>
    <xf numFmtId="0" fontId="2" fillId="0" borderId="0" xfId="0" applyFont="1" applyAlignment="1" applyProtection="1">
      <alignment wrapText="1"/>
    </xf>
    <xf numFmtId="0" fontId="2" fillId="0" borderId="22" xfId="0" applyFont="1" applyBorder="1" applyAlignment="1" applyProtection="1">
      <alignment wrapText="1"/>
    </xf>
    <xf numFmtId="0" fontId="7" fillId="0" borderId="22" xfId="0" applyFont="1" applyBorder="1" applyAlignment="1" applyProtection="1">
      <alignment wrapText="1"/>
    </xf>
    <xf numFmtId="2" fontId="11" fillId="0" borderId="29" xfId="0" applyNumberFormat="1" applyFont="1" applyBorder="1" applyAlignment="1">
      <alignment horizontal="left" vertical="top" wrapText="1"/>
    </xf>
    <xf numFmtId="2" fontId="12" fillId="5" borderId="29" xfId="0" applyNumberFormat="1" applyFont="1" applyFill="1" applyBorder="1" applyAlignment="1">
      <alignment horizontal="left" vertical="top" wrapText="1"/>
    </xf>
    <xf numFmtId="0" fontId="14" fillId="5" borderId="29" xfId="0" applyFont="1" applyFill="1" applyBorder="1" applyAlignment="1">
      <alignment vertical="top" wrapText="1"/>
    </xf>
    <xf numFmtId="0" fontId="13" fillId="5" borderId="29" xfId="0" applyFont="1" applyFill="1" applyBorder="1" applyAlignment="1">
      <alignment horizontal="left" vertical="top" wrapText="1"/>
    </xf>
    <xf numFmtId="0" fontId="7" fillId="5" borderId="29" xfId="0" applyFont="1" applyFill="1" applyBorder="1" applyAlignment="1">
      <alignment vertical="top" wrapText="1"/>
    </xf>
    <xf numFmtId="2" fontId="11" fillId="0" borderId="0" xfId="0" applyNumberFormat="1" applyFont="1" applyAlignment="1">
      <alignment horizontal="right" vertical="top" wrapText="1"/>
    </xf>
    <xf numFmtId="0" fontId="11" fillId="0" borderId="0" xfId="0" applyFont="1" applyAlignment="1">
      <alignment vertical="top" wrapText="1"/>
    </xf>
    <xf numFmtId="0" fontId="13" fillId="0" borderId="0" xfId="0" applyFont="1"/>
    <xf numFmtId="0" fontId="15" fillId="0" borderId="2" xfId="0" applyFont="1" applyBorder="1" applyAlignment="1">
      <alignment vertical="top" wrapText="1"/>
    </xf>
    <xf numFmtId="0" fontId="16" fillId="0" borderId="3" xfId="0" applyFont="1" applyBorder="1" applyAlignment="1">
      <alignment wrapText="1"/>
    </xf>
    <xf numFmtId="0" fontId="17" fillId="0" borderId="4" xfId="0" applyFont="1" applyBorder="1" applyAlignment="1">
      <alignment wrapText="1"/>
    </xf>
    <xf numFmtId="0" fontId="18" fillId="0" borderId="22" xfId="0" applyFont="1" applyBorder="1"/>
    <xf numFmtId="0" fontId="18" fillId="0" borderId="0" xfId="0" applyFont="1"/>
    <xf numFmtId="0" fontId="19" fillId="0" borderId="23" xfId="0" applyFont="1" applyBorder="1"/>
    <xf numFmtId="0" fontId="18" fillId="0" borderId="5" xfId="0" applyFont="1" applyBorder="1"/>
    <xf numFmtId="0" fontId="18" fillId="0" borderId="1" xfId="0" applyFont="1" applyBorder="1"/>
    <xf numFmtId="0" fontId="19" fillId="0" borderId="6" xfId="0" applyFont="1" applyBorder="1"/>
    <xf numFmtId="0" fontId="7" fillId="4" borderId="29" xfId="0" applyFont="1" applyFill="1" applyBorder="1" applyAlignment="1">
      <alignment horizontal="center" wrapText="1"/>
    </xf>
    <xf numFmtId="0" fontId="7" fillId="4" borderId="29" xfId="0" applyFont="1" applyFill="1" applyBorder="1" applyAlignment="1">
      <alignment horizontal="center" vertical="top"/>
    </xf>
    <xf numFmtId="0" fontId="7" fillId="4" borderId="29" xfId="0" applyFont="1" applyFill="1" applyBorder="1" applyAlignment="1">
      <alignment horizontal="center" vertical="top" wrapText="1"/>
    </xf>
    <xf numFmtId="0" fontId="21" fillId="0" borderId="29" xfId="0" applyFont="1" applyBorder="1" applyAlignment="1">
      <alignment vertical="center" wrapText="1"/>
    </xf>
    <xf numFmtId="0" fontId="0" fillId="0" borderId="29" xfId="0" applyBorder="1" applyAlignment="1">
      <alignment vertical="center" wrapText="1"/>
    </xf>
    <xf numFmtId="0" fontId="22" fillId="0" borderId="29" xfId="0" applyFont="1" applyBorder="1" applyAlignment="1">
      <alignment vertical="center" wrapText="1"/>
    </xf>
    <xf numFmtId="0" fontId="13" fillId="0" borderId="29" xfId="0" applyFont="1" applyBorder="1" applyAlignment="1">
      <alignment vertical="center" wrapText="1"/>
    </xf>
    <xf numFmtId="0" fontId="23" fillId="0" borderId="29" xfId="0" applyFont="1" applyBorder="1" applyAlignment="1">
      <alignment vertical="center" wrapText="1"/>
    </xf>
    <xf numFmtId="0" fontId="24" fillId="0" borderId="29" xfId="0" applyFont="1" applyBorder="1" applyAlignment="1">
      <alignment vertical="center" wrapText="1"/>
    </xf>
    <xf numFmtId="0" fontId="0" fillId="0" borderId="0" xfId="0" applyAlignment="1" applyProtection="1">
      <alignment wrapText="1"/>
      <protection locked="0"/>
    </xf>
    <xf numFmtId="0" fontId="0" fillId="3" borderId="24" xfId="0" applyFill="1" applyBorder="1" applyAlignment="1" applyProtection="1">
      <alignment wrapText="1"/>
      <protection locked="0"/>
    </xf>
    <xf numFmtId="0" fontId="0" fillId="0" borderId="0" xfId="0" applyProtection="1">
      <protection locked="0"/>
    </xf>
    <xf numFmtId="0" fontId="0" fillId="0" borderId="0" xfId="0" applyAlignment="1" applyProtection="1">
      <alignment wrapText="1"/>
    </xf>
    <xf numFmtId="0" fontId="0" fillId="3" borderId="0" xfId="0" applyFill="1" applyAlignment="1" applyProtection="1">
      <alignment wrapText="1"/>
    </xf>
    <xf numFmtId="0" fontId="0" fillId="0" borderId="4" xfId="0" applyBorder="1" applyAlignment="1" applyProtection="1">
      <alignment horizontal="center" vertical="center" wrapText="1"/>
    </xf>
    <xf numFmtId="0" fontId="0" fillId="3" borderId="25" xfId="0" applyFill="1"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horizontal="left" vertical="top" wrapText="1"/>
      <protection locked="0"/>
    </xf>
    <xf numFmtId="0" fontId="0" fillId="3" borderId="24" xfId="0" applyFill="1" applyBorder="1" applyProtection="1">
      <protection locked="0"/>
    </xf>
    <xf numFmtId="2" fontId="11" fillId="0" borderId="0" xfId="0" applyNumberFormat="1" applyFont="1" applyAlignment="1" applyProtection="1">
      <alignment horizontal="right" vertical="top" wrapText="1"/>
    </xf>
    <xf numFmtId="0" fontId="11" fillId="0" borderId="0" xfId="0" applyFont="1" applyAlignment="1" applyProtection="1">
      <alignment vertical="top" wrapText="1"/>
    </xf>
    <xf numFmtId="0" fontId="13" fillId="0" borderId="0" xfId="0" applyFont="1" applyAlignment="1" applyProtection="1">
      <alignment vertical="top" wrapText="1"/>
    </xf>
    <xf numFmtId="0" fontId="2" fillId="0" borderId="2" xfId="0" applyFont="1" applyBorder="1" applyAlignment="1" applyProtection="1">
      <alignment horizontal="left" vertical="center" wrapText="1"/>
    </xf>
    <xf numFmtId="0" fontId="2" fillId="0" borderId="5" xfId="0" applyFont="1" applyBorder="1" applyAlignment="1" applyProtection="1">
      <alignment horizontal="left" vertical="center" wrapText="1"/>
    </xf>
    <xf numFmtId="0" fontId="0" fillId="0" borderId="14" xfId="0" applyBorder="1" applyProtection="1"/>
    <xf numFmtId="0" fontId="2" fillId="3" borderId="30" xfId="0" applyFont="1" applyFill="1" applyBorder="1" applyAlignment="1" applyProtection="1">
      <alignment horizontal="right"/>
    </xf>
    <xf numFmtId="0" fontId="7" fillId="4" borderId="29" xfId="0" applyFont="1" applyFill="1" applyBorder="1" applyAlignment="1" applyProtection="1">
      <alignment horizontal="center" vertical="center" wrapText="1"/>
    </xf>
    <xf numFmtId="2" fontId="11" fillId="0" borderId="29" xfId="0" applyNumberFormat="1" applyFont="1" applyBorder="1" applyAlignment="1" applyProtection="1">
      <alignment horizontal="left" vertical="top" wrapText="1"/>
    </xf>
    <xf numFmtId="0" fontId="11" fillId="0" borderId="10" xfId="0" applyFont="1" applyBorder="1" applyAlignment="1" applyProtection="1">
      <alignment vertical="top" wrapText="1"/>
    </xf>
    <xf numFmtId="0" fontId="12" fillId="0" borderId="29" xfId="0" applyFont="1" applyBorder="1" applyAlignment="1" applyProtection="1">
      <alignment horizontal="center" vertical="top" wrapText="1"/>
    </xf>
    <xf numFmtId="0" fontId="12" fillId="0" borderId="0" xfId="0" applyFont="1" applyAlignment="1" applyProtection="1">
      <alignment vertical="center" wrapText="1"/>
    </xf>
    <xf numFmtId="0" fontId="12" fillId="0" borderId="0" xfId="0" applyFont="1" applyAlignment="1" applyProtection="1">
      <alignment vertical="top" wrapText="1"/>
    </xf>
    <xf numFmtId="0" fontId="0" fillId="0" borderId="29" xfId="0" applyBorder="1" applyAlignment="1" applyProtection="1">
      <alignment horizontal="center" vertical="top" wrapText="1"/>
    </xf>
    <xf numFmtId="0" fontId="13" fillId="0" borderId="10" xfId="0" applyFont="1" applyBorder="1" applyAlignment="1" applyProtection="1">
      <alignment vertical="top" wrapText="1"/>
    </xf>
    <xf numFmtId="16" fontId="12" fillId="0" borderId="29" xfId="0" applyNumberFormat="1" applyFont="1" applyBorder="1" applyAlignment="1" applyProtection="1">
      <alignment horizontal="center" vertical="top" wrapText="1"/>
    </xf>
    <xf numFmtId="0" fontId="0" fillId="0" borderId="29" xfId="0" applyBorder="1" applyAlignment="1" applyProtection="1">
      <alignment horizontal="center"/>
    </xf>
    <xf numFmtId="0" fontId="0" fillId="3" borderId="29" xfId="0" applyFill="1" applyBorder="1" applyAlignment="1" applyProtection="1">
      <alignment horizontal="center"/>
    </xf>
    <xf numFmtId="16" fontId="0" fillId="0" borderId="0" xfId="0" applyNumberFormat="1" applyAlignment="1" applyProtection="1">
      <alignment wrapText="1"/>
      <protection locked="0"/>
    </xf>
    <xf numFmtId="0" fontId="8" fillId="0" borderId="0" xfId="0" applyFont="1" applyAlignment="1" applyProtection="1">
      <alignment wrapText="1"/>
      <protection locked="0"/>
    </xf>
    <xf numFmtId="0" fontId="11" fillId="0" borderId="0" xfId="0" applyFont="1" applyAlignment="1" applyProtection="1">
      <alignment vertical="top" wrapText="1"/>
      <protection locked="0"/>
    </xf>
    <xf numFmtId="2" fontId="11" fillId="0" borderId="0" xfId="0" applyNumberFormat="1" applyFont="1" applyAlignment="1" applyProtection="1">
      <alignment horizontal="right" vertical="top" wrapText="1"/>
      <protection locked="0"/>
    </xf>
    <xf numFmtId="0" fontId="3" fillId="3" borderId="24" xfId="0" applyFont="1" applyFill="1" applyBorder="1" applyAlignment="1" applyProtection="1">
      <alignment horizontal="center" vertical="top" wrapText="1"/>
    </xf>
    <xf numFmtId="0" fontId="0" fillId="0" borderId="15" xfId="0" applyBorder="1" applyAlignment="1" applyProtection="1">
      <alignment horizontal="center"/>
    </xf>
    <xf numFmtId="0" fontId="0" fillId="0" borderId="21" xfId="0" applyBorder="1" applyAlignment="1" applyProtection="1">
      <alignment horizontal="center"/>
    </xf>
    <xf numFmtId="0" fontId="0" fillId="0" borderId="19" xfId="0" applyBorder="1" applyProtection="1"/>
    <xf numFmtId="0" fontId="0" fillId="0" borderId="0" xfId="0" applyAlignment="1" applyProtection="1">
      <alignment horizontal="center"/>
      <protection locked="0"/>
    </xf>
    <xf numFmtId="0" fontId="0" fillId="0" borderId="20" xfId="0" applyBorder="1" applyAlignment="1" applyProtection="1">
      <alignment horizontal="center"/>
      <protection locked="0"/>
    </xf>
    <xf numFmtId="0" fontId="0" fillId="0" borderId="0" xfId="0" applyAlignment="1" applyProtection="1">
      <alignment horizontal="center" vertical="center"/>
      <protection locked="0"/>
    </xf>
    <xf numFmtId="0" fontId="0" fillId="0" borderId="37" xfId="0" applyBorder="1" applyAlignment="1">
      <alignment horizontal="center"/>
    </xf>
    <xf numFmtId="0" fontId="0" fillId="0" borderId="19" xfId="0" applyBorder="1" applyAlignment="1">
      <alignment horizontal="center"/>
    </xf>
    <xf numFmtId="0" fontId="0" fillId="0" borderId="15" xfId="0" applyBorder="1" applyAlignment="1" applyProtection="1">
      <alignment horizontal="center" vertical="center"/>
    </xf>
    <xf numFmtId="0" fontId="25" fillId="5" borderId="28" xfId="0" applyFont="1" applyFill="1" applyBorder="1" applyAlignment="1" applyProtection="1">
      <alignment horizontal="left" vertical="center"/>
      <protection locked="0"/>
    </xf>
    <xf numFmtId="0" fontId="21" fillId="0" borderId="0" xfId="0" applyFont="1" applyAlignment="1" applyProtection="1">
      <alignment wrapText="1"/>
      <protection locked="0"/>
    </xf>
    <xf numFmtId="0" fontId="26" fillId="6" borderId="0" xfId="0" applyFont="1" applyFill="1" applyAlignment="1" applyProtection="1">
      <alignment wrapText="1"/>
      <protection locked="0"/>
    </xf>
    <xf numFmtId="0" fontId="27" fillId="0" borderId="0" xfId="0" applyFont="1" applyAlignment="1" applyProtection="1">
      <alignment horizontal="center" vertical="top" wrapText="1"/>
      <protection locked="0"/>
    </xf>
    <xf numFmtId="0" fontId="30" fillId="0" borderId="0" xfId="0" applyFont="1" applyAlignment="1" applyProtection="1">
      <alignment wrapText="1"/>
      <protection locked="0"/>
    </xf>
    <xf numFmtId="0" fontId="31" fillId="0" borderId="0" xfId="0" applyFont="1" applyAlignment="1" applyProtection="1">
      <alignment wrapText="1"/>
      <protection locked="0"/>
    </xf>
    <xf numFmtId="0" fontId="0" fillId="3" borderId="32" xfId="0" applyFill="1" applyBorder="1" applyAlignment="1" applyProtection="1">
      <alignment horizontal="center"/>
    </xf>
    <xf numFmtId="0" fontId="0" fillId="3" borderId="31" xfId="0" applyFill="1" applyBorder="1" applyAlignment="1" applyProtection="1">
      <alignment horizontal="center"/>
    </xf>
    <xf numFmtId="0" fontId="0" fillId="0" borderId="0" xfId="0" applyAlignment="1" applyProtection="1">
      <alignment horizontal="center"/>
      <protection locked="0"/>
    </xf>
    <xf numFmtId="0" fontId="0" fillId="0" borderId="15" xfId="0" applyBorder="1" applyAlignment="1" applyProtection="1">
      <alignment horizontal="center"/>
      <protection locked="0"/>
    </xf>
    <xf numFmtId="0" fontId="2" fillId="0" borderId="20" xfId="0" applyFont="1" applyBorder="1" applyAlignment="1" applyProtection="1">
      <alignment horizontal="center" wrapText="1"/>
      <protection locked="0"/>
    </xf>
    <xf numFmtId="0" fontId="2" fillId="2" borderId="30" xfId="0" applyFont="1" applyFill="1" applyBorder="1" applyAlignment="1" applyProtection="1">
      <alignment horizontal="center" wrapText="1"/>
    </xf>
    <xf numFmtId="0" fontId="2" fillId="2" borderId="32" xfId="0" applyFont="1" applyFill="1" applyBorder="1" applyAlignment="1" applyProtection="1">
      <alignment horizontal="center" wrapText="1"/>
    </xf>
    <xf numFmtId="0" fontId="2" fillId="2" borderId="31" xfId="0" applyFont="1" applyFill="1" applyBorder="1" applyAlignment="1" applyProtection="1">
      <alignment horizontal="center" wrapText="1"/>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wrapText="1"/>
      <protection locked="0"/>
    </xf>
    <xf numFmtId="0" fontId="0" fillId="0" borderId="15" xfId="0" applyBorder="1" applyAlignment="1" applyProtection="1">
      <alignment horizontal="center" wrapText="1"/>
      <protection locked="0"/>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4" xfId="0" applyBorder="1" applyAlignment="1">
      <alignment vertical="top"/>
    </xf>
    <xf numFmtId="0" fontId="0" fillId="0" borderId="19" xfId="0" applyBorder="1" applyAlignment="1">
      <alignment vertical="top"/>
    </xf>
    <xf numFmtId="0" fontId="0" fillId="0" borderId="15"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5" fillId="2" borderId="7"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9"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8" xfId="0" applyFill="1" applyBorder="1" applyAlignment="1">
      <alignment horizontal="center" vertical="center" wrapText="1"/>
    </xf>
    <xf numFmtId="0" fontId="0" fillId="2" borderId="17" xfId="0" applyFill="1" applyBorder="1" applyAlignment="1">
      <alignment horizontal="center" vertical="center" wrapText="1"/>
    </xf>
    <xf numFmtId="0" fontId="4" fillId="2" borderId="10" xfId="0" applyFont="1" applyFill="1" applyBorder="1" applyAlignment="1">
      <alignment horizontal="center"/>
    </xf>
    <xf numFmtId="0" fontId="4" fillId="2" borderId="18" xfId="0" applyFont="1" applyFill="1" applyBorder="1" applyAlignment="1">
      <alignment horizontal="center"/>
    </xf>
    <xf numFmtId="0" fontId="0" fillId="0" borderId="14" xfId="0" applyBorder="1" applyAlignment="1">
      <alignment horizontal="left" vertical="top"/>
    </xf>
    <xf numFmtId="0" fontId="0" fillId="0" borderId="0" xfId="0" applyAlignment="1">
      <alignment horizontal="left" vertical="top"/>
    </xf>
    <xf numFmtId="0" fontId="0" fillId="0" borderId="34" xfId="0" applyBorder="1" applyAlignment="1">
      <alignment horizontal="center"/>
    </xf>
    <xf numFmtId="0" fontId="0" fillId="0" borderId="35" xfId="0" applyBorder="1" applyAlignment="1">
      <alignment horizontal="center"/>
    </xf>
    <xf numFmtId="0" fontId="0" fillId="0" borderId="36" xfId="0" applyBorder="1" applyAlignment="1">
      <alignment horizontal="center"/>
    </xf>
    <xf numFmtId="0" fontId="10" fillId="4" borderId="10" xfId="0" applyFont="1" applyFill="1" applyBorder="1" applyAlignment="1" applyProtection="1">
      <alignment horizontal="center" vertical="center" wrapText="1"/>
    </xf>
    <xf numFmtId="0" fontId="10" fillId="4" borderId="28" xfId="0" applyFont="1" applyFill="1" applyBorder="1" applyAlignment="1" applyProtection="1">
      <alignment horizontal="center" vertical="center" wrapText="1"/>
    </xf>
    <xf numFmtId="0" fontId="7" fillId="5" borderId="29" xfId="0" applyFont="1" applyFill="1" applyBorder="1" applyAlignment="1">
      <alignment horizontal="center" vertical="top" wrapText="1"/>
    </xf>
    <xf numFmtId="0" fontId="9" fillId="0" borderId="10" xfId="0" applyFont="1" applyBorder="1" applyAlignment="1" applyProtection="1">
      <alignment horizontal="left"/>
    </xf>
    <xf numFmtId="0" fontId="9" fillId="0" borderId="27" xfId="0" applyFont="1" applyBorder="1" applyAlignment="1" applyProtection="1">
      <alignment horizontal="left"/>
    </xf>
    <xf numFmtId="0" fontId="1" fillId="0" borderId="0" xfId="0" applyFont="1" applyAlignment="1" applyProtection="1">
      <alignment horizontal="left" vertical="top" wrapText="1"/>
      <protection locked="0"/>
    </xf>
    <xf numFmtId="0" fontId="0" fillId="0" borderId="14" xfId="0" applyBorder="1" applyAlignment="1"/>
    <xf numFmtId="0" fontId="0" fillId="0" borderId="0" xfId="0" applyAlignment="1"/>
    <xf numFmtId="0" fontId="0" fillId="0" borderId="15" xfId="0" applyBorder="1" applyAlignment="1"/>
    <xf numFmtId="0" fontId="0" fillId="0" borderId="33" xfId="0" applyBorder="1" applyAlignment="1"/>
    <xf numFmtId="0" fontId="0" fillId="0" borderId="16" xfId="0" applyBorder="1" applyAlignment="1"/>
    <xf numFmtId="0" fontId="0" fillId="0" borderId="20" xfId="0" applyBorder="1" applyAlignment="1"/>
    <xf numFmtId="0" fontId="0" fillId="0" borderId="21" xfId="0" applyBorder="1" applyAlignment="1"/>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266700</xdr:colOff>
      <xdr:row>0</xdr:row>
      <xdr:rowOff>142876</xdr:rowOff>
    </xdr:from>
    <xdr:to>
      <xdr:col>2</xdr:col>
      <xdr:colOff>19050</xdr:colOff>
      <xdr:row>0</xdr:row>
      <xdr:rowOff>1130127</xdr:rowOff>
    </xdr:to>
    <xdr:pic>
      <xdr:nvPicPr>
        <xdr:cNvPr id="3" name="Picture 2" descr="Screen Shot 2015-03-11 at 10.50.32 AM.png">
          <a:extLst>
            <a:ext uri="{FF2B5EF4-FFF2-40B4-BE49-F238E27FC236}">
              <a16:creationId xmlns:a16="http://schemas.microsoft.com/office/drawing/2014/main" id="{625CA487-A7E6-4CD2-8D94-2F6184FF09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142876"/>
          <a:ext cx="4048125" cy="98725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30ED-15D9-4079-BE3B-A424EDD1BAFC}">
  <dimension ref="A1:H107"/>
  <sheetViews>
    <sheetView tabSelected="1" zoomScale="125" zoomScaleNormal="125" workbookViewId="0">
      <pane xSplit="1" topLeftCell="B45" activePane="topRight" state="frozen"/>
      <selection pane="topRight" activeCell="C54" sqref="C54"/>
    </sheetView>
  </sheetViews>
  <sheetFormatPr defaultColWidth="9.140625" defaultRowHeight="15"/>
  <cols>
    <col min="1" max="1" width="9" style="58" customWidth="1"/>
    <col min="2" max="2" width="45.42578125" style="58" customWidth="1"/>
    <col min="3" max="3" width="12.42578125" style="58" customWidth="1"/>
    <col min="4" max="4" width="9.42578125" style="58" bestFit="1" customWidth="1"/>
    <col min="5" max="5" width="12.28515625" style="65" hidden="1" customWidth="1"/>
    <col min="6" max="6" width="61.42578125" style="58" customWidth="1"/>
    <col min="7" max="7" width="43.28515625" style="58" customWidth="1"/>
    <col min="8" max="8" width="27.140625" style="85" customWidth="1"/>
    <col min="9" max="16384" width="9.140625" style="58"/>
  </cols>
  <sheetData>
    <row r="1" spans="1:8" ht="30" customHeight="1">
      <c r="A1" s="27" t="s">
        <v>0</v>
      </c>
      <c r="B1" s="85" t="s">
        <v>1</v>
      </c>
      <c r="C1" s="56"/>
      <c r="D1" s="56"/>
      <c r="E1" s="57"/>
      <c r="F1" s="102" t="s">
        <v>2</v>
      </c>
      <c r="G1" s="56"/>
    </row>
    <row r="2" spans="1:8" s="17" customFormat="1" ht="30.75" customHeight="1">
      <c r="A2" s="18" t="s">
        <v>3</v>
      </c>
      <c r="B2" s="18" t="s">
        <v>4</v>
      </c>
      <c r="C2" s="18" t="s">
        <v>5</v>
      </c>
      <c r="D2" s="18" t="s">
        <v>6</v>
      </c>
      <c r="E2" s="88" t="s">
        <v>7</v>
      </c>
      <c r="F2" s="18" t="s">
        <v>8</v>
      </c>
      <c r="G2" s="18" t="s">
        <v>9</v>
      </c>
      <c r="H2" s="101"/>
    </row>
    <row r="3" spans="1:8">
      <c r="A3" s="66">
        <v>1.01</v>
      </c>
      <c r="B3" s="67" t="s">
        <v>10</v>
      </c>
      <c r="C3" s="56" t="s">
        <v>11</v>
      </c>
      <c r="D3" s="59">
        <f>IF(C3="Y",-3,IF(C3="N",0," "))</f>
        <v>0</v>
      </c>
      <c r="E3" s="57"/>
      <c r="F3" s="99" t="s">
        <v>12</v>
      </c>
      <c r="G3" s="64"/>
    </row>
    <row r="4" spans="1:8" ht="15.95">
      <c r="A4" s="66">
        <v>1.02</v>
      </c>
      <c r="B4" s="67" t="s">
        <v>13</v>
      </c>
      <c r="C4" s="56"/>
      <c r="D4" s="59" t="str">
        <f>IF(C4="n",VLOOKUP(LUT!C5,LUT!C4:E52,2),IF(C4="y",VLOOKUP(LUT!C5,LUT!C4:E52,3)," "))</f>
        <v xml:space="preserve"> </v>
      </c>
      <c r="E4" s="57"/>
      <c r="F4" s="64"/>
      <c r="G4" s="64"/>
    </row>
    <row r="5" spans="1:8" ht="15.95">
      <c r="A5" s="66">
        <v>1.03</v>
      </c>
      <c r="B5" s="67" t="s">
        <v>14</v>
      </c>
      <c r="C5" s="56"/>
      <c r="D5" s="59" t="str">
        <f>IF(C5="Y",1,IF(C5="N",-1," "))</f>
        <v xml:space="preserve"> </v>
      </c>
      <c r="E5" s="57"/>
      <c r="F5" s="64"/>
      <c r="G5" s="64"/>
    </row>
    <row r="6" spans="1:8" ht="76.5">
      <c r="A6" s="66">
        <v>2.0099999999999998</v>
      </c>
      <c r="B6" s="67" t="s">
        <v>15</v>
      </c>
      <c r="C6" s="56">
        <v>3</v>
      </c>
      <c r="D6" s="60"/>
      <c r="E6" s="57"/>
      <c r="F6" s="99" t="s">
        <v>16</v>
      </c>
      <c r="G6" s="64" t="s">
        <v>17</v>
      </c>
    </row>
    <row r="7" spans="1:8" ht="30.75">
      <c r="A7" s="66">
        <v>2.02</v>
      </c>
      <c r="B7" s="67" t="s">
        <v>18</v>
      </c>
      <c r="C7" s="56">
        <v>3</v>
      </c>
      <c r="D7" s="60"/>
      <c r="E7" s="57"/>
      <c r="F7" s="99" t="s">
        <v>19</v>
      </c>
      <c r="G7" s="64"/>
    </row>
    <row r="8" spans="1:8" ht="60" customHeight="1">
      <c r="A8" s="66">
        <v>2.0299999999999998</v>
      </c>
      <c r="B8" s="67" t="s">
        <v>20</v>
      </c>
      <c r="C8" s="56" t="s">
        <v>21</v>
      </c>
      <c r="D8" s="59">
        <f>IF(C8="y",1,IF(C8="n",0," "))</f>
        <v>1</v>
      </c>
      <c r="E8" s="57"/>
      <c r="F8" s="99" t="s">
        <v>22</v>
      </c>
      <c r="G8" s="99" t="s">
        <v>23</v>
      </c>
    </row>
    <row r="9" spans="1:8" ht="150.75" customHeight="1">
      <c r="A9" s="66">
        <v>2.04</v>
      </c>
      <c r="B9" s="67" t="s">
        <v>24</v>
      </c>
      <c r="C9" s="56" t="s">
        <v>21</v>
      </c>
      <c r="D9" s="59">
        <f>IF(C9="y",1,IF(C9="n",0," "))</f>
        <v>1</v>
      </c>
      <c r="E9" s="57"/>
      <c r="F9" s="99" t="s">
        <v>25</v>
      </c>
      <c r="G9" s="99" t="s">
        <v>26</v>
      </c>
    </row>
    <row r="10" spans="1:8" ht="91.5">
      <c r="A10" s="66">
        <v>2.0499999999999998</v>
      </c>
      <c r="B10" s="67" t="s">
        <v>27</v>
      </c>
      <c r="C10" s="56" t="s">
        <v>21</v>
      </c>
      <c r="D10" s="60"/>
      <c r="E10" s="57"/>
      <c r="F10" s="56" t="s">
        <v>28</v>
      </c>
      <c r="G10" s="56" t="s">
        <v>29</v>
      </c>
    </row>
    <row r="11" spans="1:8" ht="76.5">
      <c r="A11" s="66">
        <v>3.01</v>
      </c>
      <c r="B11" s="67" t="s">
        <v>30</v>
      </c>
      <c r="C11" s="56" t="s">
        <v>21</v>
      </c>
      <c r="D11" s="59">
        <f>IF(C11="n",LOOKUP($C$10,LUT!$I$13:$L$13,LUT!$I$14:$L$14),IF(AND(C11="y",AND($C$6=1,$C$7=1)),2,IF(AND(C11="y",AND($C$6=1,$C$7=2)),1,IF(AND(C11="y",AND($C$6=1,$C$7=3)),1,IF(AND(C11="y",AND($C$6=2,$C$7=1)),2,IF(AND(C11="y",AND($C$6=2,$C$7=2)),2,IF(AND(C11="y",AND($C$6=2,$C$7=3)),1,IF(AND(C11="y",AND($C$6=3,$C$7=1)),2,IF(AND(C11="y",AND($C$6=3,$C$7=2)),2,IF(AND(C11="y",AND($C$6=3,$C$7=3)),2,""))))))))))</f>
        <v>2</v>
      </c>
      <c r="E11" s="57"/>
      <c r="F11" s="56" t="s">
        <v>31</v>
      </c>
      <c r="G11" s="56" t="s">
        <v>32</v>
      </c>
    </row>
    <row r="12" spans="1:8" ht="135">
      <c r="A12" s="66">
        <v>3.02</v>
      </c>
      <c r="B12" s="67" t="s">
        <v>33</v>
      </c>
      <c r="C12" s="56" t="s">
        <v>21</v>
      </c>
      <c r="D12" s="59">
        <f>IF(C12="n",LOOKUP($C$10,LUT!$I$13:$L$13,LUT!$I$15:$L$15),IF(AND(C12="y",AND($C$6=1,$C$7=1)),2,IF(AND(C12="y",AND($C$6=1,$C$7=2)),1,IF(AND(C12="y",AND($C$6=1,$C$7=3)),1,IF(AND(C12="y",AND($C$6=2,$C$7=1)),2,IF(AND(C12="y",AND($C$6=2,$C$7=2)),2,IF(AND(C12="y",AND($C$6=2,$C$7=3)),1,IF(AND(C12="y",AND($C$6=3,$C$7=1)),2,IF(AND(C12="y",AND($C$6=3,$C$7=2)),2,IF(AND(C12="y",AND($C$6=3,$C$7=3)),2,""))))))))))</f>
        <v>2</v>
      </c>
      <c r="E12" s="57"/>
      <c r="F12" s="100" t="s">
        <v>34</v>
      </c>
      <c r="G12" s="103" t="s">
        <v>35</v>
      </c>
    </row>
    <row r="13" spans="1:8" ht="81">
      <c r="A13" s="66">
        <v>3.03</v>
      </c>
      <c r="B13" s="67" t="s">
        <v>36</v>
      </c>
      <c r="C13" s="56" t="s">
        <v>21</v>
      </c>
      <c r="D13" s="59">
        <f>IF(C13="n",LOOKUP($C$10,LUT!$I$13:$L$13,LUT!$I$15:$L$15),IF(AND(C13="y",AND($C$6=1,$C$7=1)),4,IF(AND(C13="y",AND($C$6=1,$C$7=2)),2,IF(AND(C13="y",AND($C$6=1,$C$7=3)),1,IF(AND(C13="y",AND($C$6=2,$C$7=1)),4,IF(AND(C13="y",AND($C$6=2,$C$7=2)),3,IF(AND(C13="y",AND($C$6=2,$C$7=3)),2,IF(AND(C13="y",AND($C$6=3,$C$7=1)),4,IF(AND(C13="y",AND($C$6=3,$C$7=2)),4,IF(AND(C13="y",AND($C$6=3,$C$7=3)),4,""))))))))))</f>
        <v>4</v>
      </c>
      <c r="E13" s="57"/>
      <c r="F13" s="100" t="s">
        <v>37</v>
      </c>
      <c r="G13" s="103" t="s">
        <v>38</v>
      </c>
    </row>
    <row r="14" spans="1:8" ht="137.25">
      <c r="A14" s="66">
        <v>3.04</v>
      </c>
      <c r="B14" s="67" t="s">
        <v>39</v>
      </c>
      <c r="C14" s="56" t="s">
        <v>40</v>
      </c>
      <c r="D14" s="59" t="str">
        <f>IF(C14="n",LOOKUP($C$10,LUT!$I$13:$L$13,LUT!$I$15:$L$15),IF(AND(C14="y",AND($C$6=1,$C$7=1)),4,IF(AND(C14="y",AND($C$6=1,$C$7=2)),2,IF(AND(C14="y",AND($C$6=1,$C$7=3)),1,IF(AND(C14="y",AND($C$6=2,$C$7=1)),4,IF(AND(C14="y",AND($C$6=2,$C$7=2)),3,IF(AND(C14="y",AND($C$6=2,$C$7=3)),2,IF(AND(C14="y",AND($C$6=3,$C$7=1)),4,IF(AND(C14="y",AND($C$6=3,$C$7=2)),4,IF(AND(C14="y",AND($C$6=3,$C$7=3)),4,""))))))))))</f>
        <v/>
      </c>
      <c r="E14" s="57"/>
      <c r="F14" s="64" t="s">
        <v>41</v>
      </c>
      <c r="G14" s="64" t="s">
        <v>42</v>
      </c>
    </row>
    <row r="15" spans="1:8" ht="76.5">
      <c r="A15" s="66">
        <v>3.05</v>
      </c>
      <c r="B15" s="67" t="s">
        <v>43</v>
      </c>
      <c r="C15" s="56" t="s">
        <v>21</v>
      </c>
      <c r="D15" s="59">
        <f>IF(C15="n",LOOKUP($C$10,LUT!$I$13:$L$13,LUT!$I$15:$L$15),IF(AND(C15="y",AND($C$6=1,$C$7=1)),2,IF(AND(C15="y",AND($C$6=1,$C$7=2)),1,IF(AND(C15="y",AND($C$6=1,$C$7=3)),1,IF(AND(C15="y",AND($C$6=2,$C$7=1)),2,IF(AND(C15="y",AND($C$6=2,$C$7=2)),2,IF(AND(C15="y",AND($C$6=2,$C$7=3)),1,IF(AND(C15="y",AND($C$6=3,$C$7=1)),2,IF(AND(C15="y",AND($C$6=3,$C$7=2)),2,IF(AND(C15="y",AND($C$6=3,$C$7=3)),2,""))))))))))</f>
        <v>2</v>
      </c>
      <c r="E15" s="57"/>
      <c r="F15" s="64" t="s">
        <v>44</v>
      </c>
      <c r="G15" s="64" t="s">
        <v>45</v>
      </c>
    </row>
    <row r="16" spans="1:8" ht="76.5">
      <c r="A16" s="66">
        <v>4.01</v>
      </c>
      <c r="B16" s="67" t="s">
        <v>46</v>
      </c>
      <c r="C16" s="56" t="s">
        <v>21</v>
      </c>
      <c r="D16" s="59">
        <f>IF(C16="y",VLOOKUP(LUT!C17,LUT!$C$4:$E$52,3),IF(C16="n",VLOOKUP(LUT!C17,LUT!$C$4:$E$52,2)," "))</f>
        <v>1</v>
      </c>
      <c r="E16" s="57"/>
      <c r="F16" s="64" t="s">
        <v>47</v>
      </c>
      <c r="G16" s="56" t="s">
        <v>48</v>
      </c>
    </row>
    <row r="17" spans="1:7">
      <c r="A17" s="66">
        <v>4.0199999999999996</v>
      </c>
      <c r="B17" s="67" t="s">
        <v>49</v>
      </c>
      <c r="C17" s="56" t="s">
        <v>11</v>
      </c>
      <c r="D17" s="59">
        <f>IF(C17="y",VLOOKUP(LUT!C18,LUT!C4:E52,3),IF(C17="n",VLOOKUP(LUT!C18,LUT!C4:E52,2)," "))</f>
        <v>0</v>
      </c>
      <c r="E17" s="57"/>
      <c r="F17" s="64" t="s">
        <v>50</v>
      </c>
      <c r="G17" s="64"/>
    </row>
    <row r="18" spans="1:7">
      <c r="A18" s="66">
        <v>4.03</v>
      </c>
      <c r="B18" s="67" t="s">
        <v>51</v>
      </c>
      <c r="C18" s="56" t="s">
        <v>11</v>
      </c>
      <c r="D18" s="59">
        <f>IF(C18="y",VLOOKUP(LUT!C19,LUT!$C$4:$E$52,3),IF(C18="n",VLOOKUP(LUT!C19,LUT!$C$4:$E$52,2)," "))</f>
        <v>0</v>
      </c>
      <c r="E18" s="57"/>
      <c r="F18" s="64" t="s">
        <v>50</v>
      </c>
      <c r="G18" s="64"/>
    </row>
    <row r="19" spans="1:7" ht="81">
      <c r="A19" s="66">
        <v>4.04</v>
      </c>
      <c r="B19" s="67" t="s">
        <v>52</v>
      </c>
      <c r="C19" s="56" t="s">
        <v>11</v>
      </c>
      <c r="D19" s="59">
        <f>IF(C19="y",VLOOKUP(LUT!C20,LUT!$C$4:$E$52,3),IF(C19="n",VLOOKUP(LUT!C20,LUT!$C$4:$E$52,2)," "))</f>
        <v>-1</v>
      </c>
      <c r="E19" s="57"/>
      <c r="F19" s="64" t="s">
        <v>53</v>
      </c>
      <c r="G19" s="99" t="s">
        <v>54</v>
      </c>
    </row>
    <row r="20" spans="1:7" ht="45.75">
      <c r="A20" s="66">
        <v>4.05</v>
      </c>
      <c r="B20" s="67" t="s">
        <v>55</v>
      </c>
      <c r="C20" s="56" t="s">
        <v>40</v>
      </c>
      <c r="D20" s="59" t="str">
        <f>IF(C20="y",VLOOKUP(LUT!C21,LUT!$C$4:$E$52,3),IF(C20="n",VLOOKUP(LUT!C21,LUT!$C$4:$E$52,2)," "))</f>
        <v xml:space="preserve"> </v>
      </c>
      <c r="E20" s="57"/>
      <c r="F20" s="56" t="s">
        <v>56</v>
      </c>
      <c r="G20" s="99" t="s">
        <v>57</v>
      </c>
    </row>
    <row r="21" spans="1:7" ht="76.5">
      <c r="A21" s="66">
        <v>4.0599999999999996</v>
      </c>
      <c r="B21" s="67" t="s">
        <v>58</v>
      </c>
      <c r="C21" s="56" t="s">
        <v>21</v>
      </c>
      <c r="D21" s="59">
        <f>IF(C21="y",VLOOKUP(LUT!C22,LUT!$C$4:$E$52,3),IF(C21="n",VLOOKUP(LUT!C22,LUT!$C$4:$E$52,2)," "))</f>
        <v>1</v>
      </c>
      <c r="E21" s="57"/>
      <c r="F21" s="64" t="s">
        <v>59</v>
      </c>
      <c r="G21" s="64" t="s">
        <v>60</v>
      </c>
    </row>
    <row r="22" spans="1:7" ht="167.25">
      <c r="A22" s="66">
        <v>4.07</v>
      </c>
      <c r="B22" s="67" t="s">
        <v>61</v>
      </c>
      <c r="C22" s="56" t="s">
        <v>21</v>
      </c>
      <c r="D22" s="59">
        <f>IF(C22="y",VLOOKUP(LUT!C23,LUT!$C$4:$E$52,3),IF(C22="n",VLOOKUP(LUT!C23,LUT!$C$4:$E$52,2)," "))</f>
        <v>1</v>
      </c>
      <c r="E22" s="57"/>
      <c r="F22" s="64" t="s">
        <v>62</v>
      </c>
      <c r="G22" s="64" t="s">
        <v>63</v>
      </c>
    </row>
    <row r="23" spans="1:7" ht="60.75">
      <c r="A23" s="66">
        <v>4.08</v>
      </c>
      <c r="B23" s="67" t="s">
        <v>64</v>
      </c>
      <c r="C23" s="56" t="s">
        <v>21</v>
      </c>
      <c r="D23" s="59">
        <f>IF(C23="y",VLOOKUP(LUT!C24,LUT!$C$4:$E$52,3),IF(C23="n",VLOOKUP(LUT!C24,LUT!$C$4:$E$52,2)," "))</f>
        <v>1</v>
      </c>
      <c r="E23" s="57"/>
      <c r="F23" s="64" t="s">
        <v>65</v>
      </c>
      <c r="G23" s="64" t="s">
        <v>66</v>
      </c>
    </row>
    <row r="24" spans="1:7" ht="45.75">
      <c r="A24" s="66">
        <v>4.09</v>
      </c>
      <c r="B24" s="67" t="s">
        <v>67</v>
      </c>
      <c r="C24" s="56" t="s">
        <v>11</v>
      </c>
      <c r="D24" s="59">
        <f>IF(C24="y",VLOOKUP(LUT!C25,LUT!$C$4:$E$52,3),IF(C24="n",VLOOKUP(LUT!C25,LUT!$C$4:$E$52,2)," "))</f>
        <v>0</v>
      </c>
      <c r="E24" s="57"/>
      <c r="F24" s="64" t="s">
        <v>68</v>
      </c>
      <c r="G24" s="64" t="s">
        <v>69</v>
      </c>
    </row>
    <row r="25" spans="1:7" ht="121.5">
      <c r="A25" s="66">
        <v>4.0999999999999996</v>
      </c>
      <c r="B25" s="68" t="s">
        <v>70</v>
      </c>
      <c r="C25" s="56" t="s">
        <v>21</v>
      </c>
      <c r="D25" s="59">
        <f>IF(C25="y",VLOOKUP(LUT!C26,LUT!$C$4:$E$52,3),IF(C25="n",VLOOKUP(LUT!C26,LUT!$C$4:$E$52,2)," "))</f>
        <v>1</v>
      </c>
      <c r="E25" s="57"/>
      <c r="F25" s="64" t="s">
        <v>71</v>
      </c>
      <c r="G25" s="64" t="s">
        <v>72</v>
      </c>
    </row>
    <row r="26" spans="1:7" ht="30.75">
      <c r="A26" s="66">
        <v>4.1100000000000003</v>
      </c>
      <c r="B26" s="67" t="s">
        <v>73</v>
      </c>
      <c r="C26" s="56" t="s">
        <v>11</v>
      </c>
      <c r="D26" s="59">
        <f>IF(C26="y",VLOOKUP(LUT!C27,LUT!$C$4:$E$52,3),IF(C26="n",VLOOKUP(LUT!C27,LUT!$C$4:$E$52,2)," "))</f>
        <v>0</v>
      </c>
      <c r="E26" s="57"/>
      <c r="F26" s="64" t="s">
        <v>74</v>
      </c>
      <c r="G26" s="64" t="s">
        <v>75</v>
      </c>
    </row>
    <row r="27" spans="1:7" ht="91.5">
      <c r="A27" s="66">
        <v>4.12</v>
      </c>
      <c r="B27" s="67" t="s">
        <v>76</v>
      </c>
      <c r="C27" s="56" t="s">
        <v>11</v>
      </c>
      <c r="D27" s="59">
        <f>IF(C27="y",VLOOKUP(LUT!C28,LUT!$C$4:$E$52,3),IF(C27="n",VLOOKUP(LUT!C28,LUT!$C$4:$E$52,2)," "))</f>
        <v>0</v>
      </c>
      <c r="E27" s="57"/>
      <c r="F27" s="64" t="s">
        <v>77</v>
      </c>
      <c r="G27" s="64" t="s">
        <v>78</v>
      </c>
    </row>
    <row r="28" spans="1:7" ht="121.5">
      <c r="A28" s="66">
        <v>5.01</v>
      </c>
      <c r="B28" s="67" t="s">
        <v>79</v>
      </c>
      <c r="C28" s="56" t="s">
        <v>11</v>
      </c>
      <c r="D28" s="59">
        <f>IF(C28="y",VLOOKUP(LUT!C29,LUT!$C$4:$E$52,3),IF(C28="n",VLOOKUP(LUT!C29,LUT!$C$4:$E$52,2)," "))</f>
        <v>0</v>
      </c>
      <c r="E28" s="57"/>
      <c r="F28" s="64" t="s">
        <v>80</v>
      </c>
      <c r="G28" s="64" t="s">
        <v>72</v>
      </c>
    </row>
    <row r="29" spans="1:7" ht="30.75">
      <c r="A29" s="66">
        <v>5.0199999999999996</v>
      </c>
      <c r="B29" s="67" t="s">
        <v>81</v>
      </c>
      <c r="C29" s="56" t="s">
        <v>11</v>
      </c>
      <c r="D29" s="59">
        <f>IF(C29="y",VLOOKUP(LUT!C30,LUT!$C$4:$E$52,3),IF(C29="n",VLOOKUP(LUT!C30,LUT!$C$4:$E$52,2)," "))</f>
        <v>0</v>
      </c>
      <c r="E29" s="57"/>
      <c r="F29" s="148" t="s">
        <v>82</v>
      </c>
      <c r="G29" s="64" t="s">
        <v>83</v>
      </c>
    </row>
    <row r="30" spans="1:7" ht="60.75">
      <c r="A30" s="66">
        <v>5.03</v>
      </c>
      <c r="B30" s="67" t="s">
        <v>84</v>
      </c>
      <c r="C30" s="56" t="s">
        <v>11</v>
      </c>
      <c r="D30" s="59">
        <f>IF(C30="y",VLOOKUP(LUT!C31,LUT!$C$4:$E$52,3),IF(C30="n",VLOOKUP(LUT!C31,LUT!$C$4:$E$52,2)," "))</f>
        <v>0</v>
      </c>
      <c r="E30" s="57"/>
      <c r="F30" s="64" t="s">
        <v>85</v>
      </c>
      <c r="G30" s="64" t="s">
        <v>86</v>
      </c>
    </row>
    <row r="31" spans="1:7" ht="121.5">
      <c r="A31" s="66">
        <v>5.04</v>
      </c>
      <c r="B31" s="67" t="s">
        <v>87</v>
      </c>
      <c r="C31" s="56" t="s">
        <v>11</v>
      </c>
      <c r="D31" s="59">
        <f>IF(C31="y",VLOOKUP(LUT!C32,LUT!$C$4:$E$52,3),IF(C31="n",VLOOKUP(LUT!C32,LUT!$C$4:$E$52,2)," "))</f>
        <v>0</v>
      </c>
      <c r="E31" s="57"/>
      <c r="F31" s="148" t="s">
        <v>88</v>
      </c>
      <c r="G31" s="64" t="s">
        <v>72</v>
      </c>
    </row>
    <row r="32" spans="1:7" ht="30.75">
      <c r="A32" s="66">
        <v>6.01</v>
      </c>
      <c r="B32" s="67" t="s">
        <v>89</v>
      </c>
      <c r="C32" s="56" t="s">
        <v>11</v>
      </c>
      <c r="D32" s="59">
        <f>IF(C32="y",VLOOKUP(LUT!C33,LUT!$C$4:$E$52,3),IF(C32="n",VLOOKUP(LUT!C33,LUT!$C$4:$E$52,2)," "))</f>
        <v>0</v>
      </c>
      <c r="E32" s="57"/>
      <c r="F32" s="64" t="s">
        <v>50</v>
      </c>
      <c r="G32" s="64"/>
    </row>
    <row r="33" spans="1:7" ht="45.75">
      <c r="A33" s="66">
        <v>6.02</v>
      </c>
      <c r="B33" s="67" t="s">
        <v>90</v>
      </c>
      <c r="C33" s="56" t="s">
        <v>21</v>
      </c>
      <c r="D33" s="59">
        <f>IF(C33="y",VLOOKUP(LUT!C34,LUT!$C$4:$E$52,3),IF(C33="n",VLOOKUP(LUT!C34,LUT!$C$4:$E$52,2)," "))</f>
        <v>1</v>
      </c>
      <c r="E33" s="57"/>
      <c r="F33" s="64" t="s">
        <v>91</v>
      </c>
      <c r="G33" s="64" t="s">
        <v>66</v>
      </c>
    </row>
    <row r="34" spans="1:7" ht="60.75">
      <c r="A34" s="66">
        <v>6.03</v>
      </c>
      <c r="B34" s="67" t="s">
        <v>92</v>
      </c>
      <c r="C34" s="56" t="s">
        <v>21</v>
      </c>
      <c r="D34" s="59">
        <f>IF(C34="y",VLOOKUP(LUT!C35,LUT!$C$4:$E$52,3),IF(C34="n",VLOOKUP(LUT!C35,LUT!$C$4:$E$52,2)," "))</f>
        <v>1</v>
      </c>
      <c r="E34" s="57"/>
      <c r="F34" s="64" t="s">
        <v>93</v>
      </c>
      <c r="G34" s="64" t="s">
        <v>94</v>
      </c>
    </row>
    <row r="35" spans="1:7">
      <c r="A35" s="66">
        <v>6.04</v>
      </c>
      <c r="B35" s="67" t="s">
        <v>95</v>
      </c>
      <c r="C35" s="56" t="s">
        <v>40</v>
      </c>
      <c r="D35" s="59" t="str">
        <f>IF(C35="y",VLOOKUP(LUT!C36,LUT!$C$4:$E$52,3),IF(C35="n",VLOOKUP(LUT!C36,LUT!$C$4:$E$52,2)," "))</f>
        <v xml:space="preserve"> </v>
      </c>
      <c r="E35" s="57"/>
      <c r="F35" s="64" t="s">
        <v>96</v>
      </c>
      <c r="G35" s="64"/>
    </row>
    <row r="36" spans="1:7" ht="30.75">
      <c r="A36" s="66">
        <v>6.05</v>
      </c>
      <c r="B36" s="67" t="s">
        <v>97</v>
      </c>
      <c r="C36" s="56" t="s">
        <v>11</v>
      </c>
      <c r="D36" s="59">
        <f>IF(C36="y",VLOOKUP(LUT!C37,LUT!$C$4:$E$52,3),IF(C36="n",VLOOKUP(LUT!C37,LUT!$C$4:$E$52,2)," "))</f>
        <v>0</v>
      </c>
      <c r="E36" s="57"/>
      <c r="F36" s="64" t="s">
        <v>98</v>
      </c>
      <c r="G36" s="64" t="s">
        <v>99</v>
      </c>
    </row>
    <row r="37" spans="1:7" ht="30.75">
      <c r="A37" s="66">
        <v>6.06</v>
      </c>
      <c r="B37" s="67" t="s">
        <v>100</v>
      </c>
      <c r="C37" s="56" t="s">
        <v>11</v>
      </c>
      <c r="D37" s="59">
        <f>IF(C37="y",VLOOKUP(LUT!C38,LUT!$C$4:$E$52,3),IF(C37="n",VLOOKUP(LUT!C38,LUT!$C$4:$E$52,2)," "))</f>
        <v>-1</v>
      </c>
      <c r="E37" s="57"/>
      <c r="F37" s="64" t="s">
        <v>101</v>
      </c>
      <c r="G37" s="64" t="s">
        <v>83</v>
      </c>
    </row>
    <row r="38" spans="1:7" ht="45.75">
      <c r="A38" s="66">
        <v>6.07</v>
      </c>
      <c r="B38" s="67" t="s">
        <v>102</v>
      </c>
      <c r="C38" s="84" t="s">
        <v>103</v>
      </c>
      <c r="D38" s="59">
        <f>IF(C38="1 or fewer",1,IF(C38="2 or 3",0,IF(C38&gt;="4 or more",-1," ")))</f>
        <v>1</v>
      </c>
      <c r="E38" s="57"/>
      <c r="F38" s="64" t="s">
        <v>104</v>
      </c>
      <c r="G38" s="64" t="s">
        <v>105</v>
      </c>
    </row>
    <row r="39" spans="1:7" ht="30.75">
      <c r="A39" s="66">
        <v>7.01</v>
      </c>
      <c r="B39" s="67" t="s">
        <v>106</v>
      </c>
      <c r="C39" s="56" t="s">
        <v>11</v>
      </c>
      <c r="D39" s="59">
        <f>IF(C39="y",VLOOKUP(LUT!C40,LUT!$C$4:$E$52,3),IF(C39="n",VLOOKUP(LUT!C40,LUT!$C$4:$E$52,2)," "))</f>
        <v>-1</v>
      </c>
      <c r="E39" s="57"/>
      <c r="F39" s="100" t="s">
        <v>107</v>
      </c>
      <c r="G39" s="56"/>
    </row>
    <row r="40" spans="1:7" ht="81">
      <c r="A40" s="66">
        <v>7.02</v>
      </c>
      <c r="B40" s="67" t="s">
        <v>108</v>
      </c>
      <c r="C40" s="56" t="s">
        <v>11</v>
      </c>
      <c r="D40" s="59">
        <f>IF(C40="y",VLOOKUP(LUT!C41,LUT!$C$4:$E$52,3),IF(C40="n",VLOOKUP(LUT!C41,LUT!$C$4:$E$52,2)," "))</f>
        <v>-1</v>
      </c>
      <c r="E40" s="57"/>
      <c r="F40" s="64" t="s">
        <v>109</v>
      </c>
      <c r="G40" s="103" t="s">
        <v>38</v>
      </c>
    </row>
    <row r="41" spans="1:7" ht="30.75">
      <c r="A41" s="66">
        <v>7.03</v>
      </c>
      <c r="B41" s="67" t="s">
        <v>110</v>
      </c>
      <c r="C41" s="56" t="s">
        <v>11</v>
      </c>
      <c r="D41" s="59">
        <f>IF(C41="y",VLOOKUP(LUT!C42,LUT!$C$4:$E$52,3),IF(C41="n",VLOOKUP(LUT!C42,LUT!$C$4:$E$52,2)," "))</f>
        <v>-1</v>
      </c>
      <c r="E41" s="57"/>
      <c r="F41" s="64" t="s">
        <v>50</v>
      </c>
      <c r="G41" s="64"/>
    </row>
    <row r="42" spans="1:7" ht="76.5">
      <c r="A42" s="66">
        <v>7.04</v>
      </c>
      <c r="B42" s="67" t="s">
        <v>111</v>
      </c>
      <c r="C42" s="56" t="s">
        <v>21</v>
      </c>
      <c r="D42" s="59">
        <f>IF(C42="y",VLOOKUP(LUT!C43,LUT!$C$4:$E$52,3),IF(C42="n",VLOOKUP(LUT!C43,LUT!$C$4:$E$52,2)," "))</f>
        <v>1</v>
      </c>
      <c r="E42" s="57"/>
      <c r="F42" s="100" t="s">
        <v>112</v>
      </c>
      <c r="G42" s="64" t="s">
        <v>113</v>
      </c>
    </row>
    <row r="43" spans="1:7" ht="76.5">
      <c r="A43" s="66">
        <v>7.05</v>
      </c>
      <c r="B43" s="67" t="s">
        <v>114</v>
      </c>
      <c r="C43" s="56" t="s">
        <v>11</v>
      </c>
      <c r="D43" s="59">
        <f>IF(C43="y",VLOOKUP(LUT!C44,LUT!$C$4:$E$52,3),IF(C43="n",VLOOKUP(LUT!C44,LUT!$C$4:$E$52,2)," "))</f>
        <v>-1</v>
      </c>
      <c r="E43" s="57"/>
      <c r="F43" s="100" t="s">
        <v>112</v>
      </c>
      <c r="G43" s="64" t="s">
        <v>113</v>
      </c>
    </row>
    <row r="44" spans="1:7" ht="76.5">
      <c r="A44" s="66">
        <v>7.06</v>
      </c>
      <c r="B44" s="67" t="s">
        <v>115</v>
      </c>
      <c r="C44" s="56" t="s">
        <v>11</v>
      </c>
      <c r="D44" s="59">
        <f>IF(C44="y",VLOOKUP(LUT!C45,LUT!$C$4:$E$52,3),IF(C44="n",VLOOKUP(LUT!C45,LUT!$C$4:$E$52,2)," "))</f>
        <v>-1</v>
      </c>
      <c r="E44" s="57"/>
      <c r="F44" s="100" t="s">
        <v>112</v>
      </c>
      <c r="G44" s="64" t="s">
        <v>113</v>
      </c>
    </row>
    <row r="45" spans="1:7" ht="76.5">
      <c r="A45" s="66">
        <v>7.07</v>
      </c>
      <c r="B45" s="67" t="s">
        <v>116</v>
      </c>
      <c r="C45" s="56" t="s">
        <v>11</v>
      </c>
      <c r="D45" s="59">
        <f>IF(C45="y",VLOOKUP(LUT!C46,LUT!$C$4:$E$52,3),IF(C45="n",VLOOKUP(LUT!C46,LUT!$C$4:$E$52,2)," "))</f>
        <v>-1</v>
      </c>
      <c r="E45" s="57"/>
      <c r="F45" s="100" t="s">
        <v>112</v>
      </c>
      <c r="G45" s="64" t="s">
        <v>113</v>
      </c>
    </row>
    <row r="46" spans="1:7">
      <c r="A46" s="66">
        <v>7.08</v>
      </c>
      <c r="B46" s="67" t="s">
        <v>117</v>
      </c>
      <c r="C46" s="56" t="s">
        <v>40</v>
      </c>
      <c r="D46" s="59" t="str">
        <f>IF(C46="y",VLOOKUP(LUT!C47,LUT!$C$4:$E$52,3),IF(C46="n",VLOOKUP(LUT!C47,LUT!$C$4:$E$52,2)," "))</f>
        <v xml:space="preserve"> </v>
      </c>
      <c r="E46" s="57"/>
      <c r="F46" s="64" t="s">
        <v>118</v>
      </c>
      <c r="G46" s="64"/>
    </row>
    <row r="47" spans="1:7" ht="60.75">
      <c r="A47" s="66">
        <v>8.01</v>
      </c>
      <c r="B47" s="67" t="s">
        <v>119</v>
      </c>
      <c r="C47" s="56" t="s">
        <v>21</v>
      </c>
      <c r="D47" s="59">
        <f>IF(C47="y",VLOOKUP(LUT!C48,LUT!$C$4:$E$52,3),IF(C47="n",VLOOKUP(LUT!C48,LUT!$C$4:$E$52,2)," "))</f>
        <v>1</v>
      </c>
      <c r="E47" s="57"/>
      <c r="F47" s="64" t="s">
        <v>120</v>
      </c>
      <c r="G47" s="64" t="s">
        <v>121</v>
      </c>
    </row>
    <row r="48" spans="1:7" ht="45.75">
      <c r="A48" s="66">
        <v>8.02</v>
      </c>
      <c r="B48" s="67" t="s">
        <v>122</v>
      </c>
      <c r="C48" s="56" t="s">
        <v>11</v>
      </c>
      <c r="D48" s="59">
        <f>IF(C48="y",VLOOKUP(LUT!C49,LUT!$C$4:$E$52,3),IF(C48="n",VLOOKUP(LUT!C49,LUT!$C$4:$E$52,2)," "))</f>
        <v>-1</v>
      </c>
      <c r="E48" s="57"/>
      <c r="F48" s="64" t="s">
        <v>123</v>
      </c>
      <c r="G48" s="64" t="s">
        <v>66</v>
      </c>
    </row>
    <row r="49" spans="1:7" ht="60.75">
      <c r="A49" s="66">
        <v>8.0299999999999994</v>
      </c>
      <c r="B49" s="67" t="s">
        <v>124</v>
      </c>
      <c r="C49" s="56" t="s">
        <v>21</v>
      </c>
      <c r="D49" s="59">
        <f>IF(C49="y",VLOOKUP(LUT!C50,LUT!$C$4:$E$52,3),IF(C49="n",VLOOKUP(LUT!C50,LUT!$C$4:$E$52,2)," "))</f>
        <v>-1</v>
      </c>
      <c r="E49" s="57"/>
      <c r="F49" s="64" t="s">
        <v>125</v>
      </c>
      <c r="G49" s="64" t="s">
        <v>126</v>
      </c>
    </row>
    <row r="50" spans="1:7" ht="60.75">
      <c r="A50" s="66">
        <v>8.0399999999999991</v>
      </c>
      <c r="B50" s="67" t="s">
        <v>127</v>
      </c>
      <c r="C50" s="56" t="s">
        <v>21</v>
      </c>
      <c r="D50" s="59">
        <f>IF(C50="y",VLOOKUP(LUT!C51,LUT!$C$4:$E$52,3),IF(C50="n",VLOOKUP(LUT!C51,LUT!$C$4:$E$52,2)," "))</f>
        <v>1</v>
      </c>
      <c r="E50" s="57"/>
      <c r="F50" s="64" t="s">
        <v>128</v>
      </c>
      <c r="G50" s="64" t="s">
        <v>129</v>
      </c>
    </row>
    <row r="51" spans="1:7" ht="91.5">
      <c r="A51" s="66">
        <v>8.0500000000000007</v>
      </c>
      <c r="B51" s="67" t="s">
        <v>130</v>
      </c>
      <c r="C51" s="56" t="s">
        <v>21</v>
      </c>
      <c r="D51" s="59">
        <f>IF(C51="y",VLOOKUP(LUT!C52,LUT!$C$4:$E$52,3),IF(C51="n",VLOOKUP(LUT!C52,LUT!$C$4:$E$52,2)," "))</f>
        <v>-1</v>
      </c>
      <c r="E51" s="57"/>
      <c r="F51" s="64" t="s">
        <v>131</v>
      </c>
      <c r="G51" s="64" t="s">
        <v>132</v>
      </c>
    </row>
    <row r="52" spans="1:7">
      <c r="A52" s="87"/>
      <c r="B52" s="86"/>
      <c r="C52" s="56"/>
      <c r="D52" s="56"/>
      <c r="E52" s="57"/>
      <c r="F52" s="56"/>
      <c r="G52" s="56"/>
    </row>
    <row r="53" spans="1:7" ht="29.25" customHeight="1" thickTop="1">
      <c r="A53" s="56"/>
      <c r="B53" s="56"/>
      <c r="C53" s="69" t="s">
        <v>133</v>
      </c>
      <c r="D53" s="61">
        <f>SUM(D3:D51)</f>
        <v>12</v>
      </c>
      <c r="E53" s="62"/>
      <c r="F53" s="56"/>
      <c r="G53" s="56"/>
    </row>
    <row r="54" spans="1:7" ht="33" customHeight="1" thickBot="1">
      <c r="A54" s="56"/>
      <c r="B54" s="56"/>
      <c r="C54" s="70" t="s">
        <v>134</v>
      </c>
      <c r="D54" s="21" t="str">
        <f>IF(E60="no","more info needed",IF(D53&lt;1,"accept",IF(D53&gt;6,"reject","evaluate further")))</f>
        <v>reject</v>
      </c>
      <c r="E54" s="62"/>
      <c r="F54" s="56"/>
      <c r="G54" s="56"/>
    </row>
    <row r="55" spans="1:7" ht="17.100000000000001" thickTop="1" thickBot="1">
      <c r="A55" s="56"/>
      <c r="B55" s="56"/>
      <c r="C55" s="56"/>
      <c r="D55" s="56"/>
      <c r="E55" s="57"/>
      <c r="F55" s="56"/>
      <c r="G55" s="56"/>
    </row>
    <row r="56" spans="1:7" ht="33.950000000000003" thickTop="1" thickBot="1">
      <c r="A56" s="56"/>
      <c r="B56" s="22" t="s">
        <v>135</v>
      </c>
      <c r="C56" s="23" t="s">
        <v>136</v>
      </c>
      <c r="D56" s="19" t="s">
        <v>137</v>
      </c>
      <c r="E56" s="62"/>
      <c r="F56" s="63"/>
      <c r="G56" s="56"/>
    </row>
    <row r="57" spans="1:7" ht="17.100000000000001" thickTop="1">
      <c r="A57" s="56"/>
      <c r="B57" s="28" t="s">
        <v>138</v>
      </c>
      <c r="C57" s="24">
        <f>COUNTIF(C3:C15, "y")+COUNTIF(C3:C15, "n")+COUNTIF(C6:C7, "1")+COUNTIF(C6:C7, "2")+COUNTIF(C6:C7, "3")</f>
        <v>10</v>
      </c>
      <c r="D57" s="20" t="str">
        <f>IF(C57&gt;=2,"yes","no")</f>
        <v>yes</v>
      </c>
      <c r="E57" s="62"/>
      <c r="F57" s="56"/>
      <c r="G57" s="56"/>
    </row>
    <row r="58" spans="1:7" ht="15.95">
      <c r="A58" s="56"/>
      <c r="B58" s="29" t="s">
        <v>139</v>
      </c>
      <c r="C58" s="24">
        <f>COUNTIF(C16:C27,"y")+COUNTIF(C16:C27,"n")</f>
        <v>11</v>
      </c>
      <c r="D58" s="20" t="str">
        <f>IF(C58&gt;=2,"yes","no")</f>
        <v>yes</v>
      </c>
      <c r="E58" s="62"/>
      <c r="F58" s="56"/>
      <c r="G58" s="56"/>
    </row>
    <row r="59" spans="1:7" ht="15.95">
      <c r="A59" s="56"/>
      <c r="B59" s="28" t="s">
        <v>140</v>
      </c>
      <c r="C59" s="24">
        <f>COUNTIF(C28:C51,"y")+COUNTIF(C28:C51, "n")+COUNT(C28:C51)</f>
        <v>21</v>
      </c>
      <c r="D59" s="20" t="str">
        <f>IF(C59&gt;=6,"yes","no")</f>
        <v>yes</v>
      </c>
      <c r="E59" s="62"/>
      <c r="F59" s="56"/>
      <c r="G59" s="56"/>
    </row>
    <row r="60" spans="1:7" ht="17.100000000000001" thickBot="1">
      <c r="A60" s="56"/>
      <c r="B60" s="25" t="s">
        <v>141</v>
      </c>
      <c r="C60" s="26">
        <f>SUM(C57:C59)</f>
        <v>42</v>
      </c>
      <c r="D60" s="21" t="str">
        <f>IF(D57="no","no",IF(D58="no","no",IF(D59="no","no","yes")))</f>
        <v>yes</v>
      </c>
      <c r="E60" s="62"/>
      <c r="F60" s="56"/>
      <c r="G60" s="56"/>
    </row>
    <row r="61" spans="1:7" ht="15.95" thickTop="1">
      <c r="A61" s="56"/>
      <c r="B61" s="56"/>
      <c r="C61" s="56"/>
      <c r="D61" s="56"/>
      <c r="E61" s="57"/>
      <c r="F61" s="56"/>
      <c r="G61" s="56"/>
    </row>
    <row r="62" spans="1:7">
      <c r="A62" s="56"/>
      <c r="B62" s="56"/>
      <c r="C62" s="56"/>
      <c r="D62" s="56"/>
      <c r="E62" s="57"/>
      <c r="F62" s="56"/>
      <c r="G62" s="56"/>
    </row>
    <row r="63" spans="1:7" ht="15.95" thickBot="1">
      <c r="A63" s="56"/>
      <c r="B63" s="108" t="s">
        <v>142</v>
      </c>
      <c r="C63" s="108"/>
      <c r="D63" s="108"/>
      <c r="E63" s="62"/>
      <c r="F63" s="56"/>
      <c r="G63" s="56"/>
    </row>
    <row r="64" spans="1:7" ht="15.95" thickBot="1">
      <c r="A64" s="56"/>
      <c r="B64" s="109" t="s">
        <v>143</v>
      </c>
      <c r="C64" s="110"/>
      <c r="D64" s="111"/>
      <c r="E64" s="62"/>
      <c r="F64" s="56"/>
      <c r="G64" s="56"/>
    </row>
    <row r="65" spans="1:7">
      <c r="A65" s="56">
        <v>9.01</v>
      </c>
      <c r="B65" s="71" t="s">
        <v>144</v>
      </c>
      <c r="C65" s="112"/>
      <c r="D65" s="113"/>
      <c r="E65" s="62"/>
      <c r="F65" s="56"/>
      <c r="G65" s="56"/>
    </row>
    <row r="66" spans="1:7">
      <c r="A66" s="56">
        <v>9.02</v>
      </c>
      <c r="B66" s="71" t="s">
        <v>145</v>
      </c>
      <c r="C66" s="114"/>
      <c r="D66" s="115"/>
      <c r="E66" s="62"/>
      <c r="F66" s="56"/>
      <c r="G66" s="56"/>
    </row>
    <row r="67" spans="1:7">
      <c r="A67" s="56">
        <v>9.0299999999999994</v>
      </c>
      <c r="B67" s="71" t="s">
        <v>146</v>
      </c>
      <c r="C67" s="106"/>
      <c r="D67" s="107"/>
      <c r="E67" s="62"/>
      <c r="F67" s="56"/>
      <c r="G67" s="56"/>
    </row>
    <row r="68" spans="1:7">
      <c r="A68" s="56">
        <v>9.0399999999999991</v>
      </c>
      <c r="B68" s="71" t="s">
        <v>147</v>
      </c>
      <c r="C68" s="106"/>
      <c r="D68" s="107"/>
      <c r="E68" s="62"/>
      <c r="F68" s="56"/>
      <c r="G68" s="56"/>
    </row>
    <row r="69" spans="1:7">
      <c r="A69" s="56">
        <v>9.0500000000000007</v>
      </c>
      <c r="B69" s="71" t="s">
        <v>148</v>
      </c>
      <c r="C69" s="106"/>
      <c r="D69" s="107"/>
      <c r="E69" s="62"/>
      <c r="F69" s="56"/>
      <c r="G69" s="56"/>
    </row>
    <row r="70" spans="1:7">
      <c r="A70" s="56">
        <v>9.06</v>
      </c>
      <c r="B70" s="71" t="s">
        <v>149</v>
      </c>
      <c r="C70" s="106"/>
      <c r="D70" s="107"/>
      <c r="E70" s="62"/>
      <c r="F70" s="56"/>
      <c r="G70" s="56"/>
    </row>
    <row r="71" spans="1:7">
      <c r="A71" s="56">
        <v>9.07</v>
      </c>
      <c r="B71" s="71" t="s">
        <v>150</v>
      </c>
      <c r="C71" s="94"/>
      <c r="D71" s="97" t="str">
        <f>IF(C71="yes", IF(OR(C65="?", C66="?", C67="no", C67="?"), "eval.", IF(AND(C65="yes", C66="yes", C67="yes"), "reject", IF(OR(C65="no", C66="no"), "accept", " ")))," ")</f>
        <v xml:space="preserve"> </v>
      </c>
      <c r="E71" s="62"/>
      <c r="F71" s="56"/>
      <c r="G71" s="56"/>
    </row>
    <row r="72" spans="1:7">
      <c r="A72" s="56">
        <v>9.08</v>
      </c>
      <c r="B72" s="71" t="s">
        <v>151</v>
      </c>
      <c r="C72" s="92"/>
      <c r="D72" s="89" t="str">
        <f>IF(C71="yes","STOP",IF(C72="yes",IF(C68="no","accept",IF(AND(C68="yes",OR(C69="yes",C70="yes")),"reject",IF(OR(C68="?",C69="?",C70="?",C69="no",C70="no"),"eval.",""))), ""))</f>
        <v/>
      </c>
      <c r="E72" s="62"/>
      <c r="F72" s="56"/>
      <c r="G72" s="56"/>
    </row>
    <row r="73" spans="1:7" ht="15.95" thickBot="1">
      <c r="A73" s="56">
        <v>9.09</v>
      </c>
      <c r="B73" s="91" t="s">
        <v>152</v>
      </c>
      <c r="C73" s="93"/>
      <c r="D73" s="90" t="str">
        <f>IF(OR(C71="yes",C72="yes"),"STOP",IF(C73="yes",IF(AND(LUT!I26="accept",LUT!I27="accept"),"accept",IF(AND(LUT!I26="eval.",LUT!I27="eval."),"eval.",IF(OR(LUT!I26="reject",LUT!I27="reject"),"reject",""))),""))</f>
        <v/>
      </c>
      <c r="E73" s="62"/>
      <c r="F73" s="56"/>
      <c r="G73" s="56"/>
    </row>
    <row r="74" spans="1:7" ht="15.95" thickBot="1">
      <c r="A74" s="56"/>
      <c r="B74" s="72" t="s">
        <v>153</v>
      </c>
      <c r="C74" s="104" t="str">
        <f>IF(OR(D71="accept", D72="accept", D73="accept"), "Accept", IF(OR(D71="eval.", D72="eval.", D73="eval."), "Evaluate Further", IF(OR(D71="reject", D72="reject",D73="reject"), "Reject", "")))</f>
        <v/>
      </c>
      <c r="D74" s="105"/>
      <c r="E74" s="62"/>
      <c r="F74" s="56"/>
      <c r="G74" s="56"/>
    </row>
    <row r="75" spans="1:7">
      <c r="A75" s="56"/>
      <c r="B75" s="64"/>
      <c r="C75" s="64"/>
      <c r="D75" s="56"/>
      <c r="E75" s="57"/>
      <c r="F75" s="56"/>
      <c r="G75" s="56"/>
    </row>
    <row r="76" spans="1:7">
      <c r="A76" s="56"/>
      <c r="B76" s="64"/>
      <c r="C76" s="64"/>
      <c r="D76" s="56"/>
      <c r="E76" s="57"/>
      <c r="F76" s="56"/>
      <c r="G76" s="56"/>
    </row>
    <row r="77" spans="1:7">
      <c r="A77" s="56"/>
      <c r="B77" s="64"/>
      <c r="C77" s="64"/>
      <c r="D77" s="56"/>
      <c r="E77" s="57"/>
      <c r="F77" s="56"/>
      <c r="G77" s="56"/>
    </row>
    <row r="78" spans="1:7">
      <c r="A78" s="56"/>
      <c r="B78" s="64"/>
      <c r="C78" s="64"/>
      <c r="D78" s="56"/>
      <c r="E78" s="57"/>
      <c r="F78" s="56"/>
      <c r="G78" s="56"/>
    </row>
    <row r="79" spans="1:7">
      <c r="A79" s="56"/>
      <c r="B79" s="64"/>
      <c r="C79" s="64"/>
      <c r="D79" s="56"/>
      <c r="E79" s="57"/>
      <c r="F79" s="56"/>
      <c r="G79" s="56"/>
    </row>
    <row r="80" spans="1:7">
      <c r="A80" s="56"/>
      <c r="B80" s="64"/>
      <c r="C80" s="64"/>
      <c r="D80" s="56"/>
      <c r="E80" s="57"/>
      <c r="F80" s="56"/>
      <c r="G80" s="56"/>
    </row>
    <row r="81" spans="1:7">
      <c r="A81" s="56"/>
      <c r="B81" s="64"/>
      <c r="C81" s="64"/>
      <c r="D81" s="56"/>
      <c r="E81" s="57"/>
      <c r="F81" s="56"/>
      <c r="G81" s="56"/>
    </row>
    <row r="82" spans="1:7">
      <c r="A82" s="56"/>
      <c r="B82" s="64"/>
      <c r="C82" s="64"/>
      <c r="D82" s="56"/>
      <c r="E82" s="57"/>
      <c r="F82" s="56"/>
      <c r="G82" s="56"/>
    </row>
    <row r="83" spans="1:7">
      <c r="A83" s="56"/>
      <c r="B83" s="64"/>
      <c r="C83" s="64"/>
      <c r="D83" s="56"/>
      <c r="E83" s="57"/>
      <c r="F83" s="56"/>
      <c r="G83" s="56"/>
    </row>
    <row r="84" spans="1:7">
      <c r="A84" s="56"/>
      <c r="B84" s="64"/>
      <c r="C84" s="64"/>
      <c r="D84" s="56"/>
      <c r="E84" s="57"/>
      <c r="F84" s="56"/>
      <c r="G84" s="56"/>
    </row>
    <row r="85" spans="1:7">
      <c r="A85" s="56"/>
      <c r="B85" s="64"/>
      <c r="C85" s="64"/>
      <c r="D85" s="56"/>
      <c r="E85" s="57"/>
      <c r="F85" s="56"/>
      <c r="G85" s="56"/>
    </row>
    <row r="86" spans="1:7">
      <c r="A86" s="56"/>
      <c r="B86" s="56"/>
      <c r="C86" s="56"/>
      <c r="D86" s="56"/>
      <c r="E86" s="57"/>
      <c r="F86" s="56"/>
      <c r="G86" s="56"/>
    </row>
    <row r="107" spans="6:6">
      <c r="F107" s="56"/>
    </row>
  </sheetData>
  <sheetProtection algorithmName="SHA-512" hashValue="MZrUtja7PJJDBC1B4jwD1l/Vd11nSCw1Immg4b2LVW4Cbn46bR2XSzczeuRm6UGdiQ3ljPyFp1/LgSDPZLisiQ==" saltValue="lXs5ZdypR3R8tD5PrOkg/A==" spinCount="100000" sheet="1" formatCells="0" formatColumns="0" formatRows="0" insertHyperlinks="0"/>
  <mergeCells count="9">
    <mergeCell ref="C74:D74"/>
    <mergeCell ref="C69:D69"/>
    <mergeCell ref="B63:D63"/>
    <mergeCell ref="C68:D68"/>
    <mergeCell ref="C70:D70"/>
    <mergeCell ref="B64:D64"/>
    <mergeCell ref="C65:D65"/>
    <mergeCell ref="C66:D66"/>
    <mergeCell ref="C67:D67"/>
  </mergeCells>
  <dataValidations count="5">
    <dataValidation type="list" allowBlank="1" showInputMessage="1" showErrorMessage="1" sqref="C6:C7" xr:uid="{978B89CE-69C6-4161-A034-AC015DA0075F}">
      <formula1>"1,2,3,?"</formula1>
    </dataValidation>
    <dataValidation type="list" allowBlank="1" showInputMessage="1" showErrorMessage="1" sqref="C3 C4:C5 C8:C37 C39:C51" xr:uid="{A77910E4-8094-445A-B01F-5DFC8D9709A0}">
      <formula1>"y,n,?"</formula1>
    </dataValidation>
    <dataValidation type="list" allowBlank="1" showInputMessage="1" showErrorMessage="1" sqref="C38" xr:uid="{7B5D2DC9-EDC8-46A0-9AF9-27EF244727AD}">
      <formula1>"1 or fewer, 2 or 3, 4 or more,?"</formula1>
    </dataValidation>
    <dataValidation type="list" errorStyle="information" allowBlank="1" showInputMessage="1" showErrorMessage="1" errorTitle="Invalid Entry" error="Make a selection from the drop-down menu, or enter &quot;yes&quot; or &quot;no&quot;. Other entries will not work." sqref="C72 C73 C71:C72" xr:uid="{6E363CE9-056D-45A6-863F-0434A36F596E}">
      <formula1>"yes, no"</formula1>
    </dataValidation>
    <dataValidation type="list" allowBlank="1" showInputMessage="1" showErrorMessage="1" sqref="C70 C68 C69:C72 C67 C66 C65:D65" xr:uid="{7728EFC8-AC11-4E25-B467-7DD30AB392B5}">
      <formula1>"yes, no, ?"</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A408A-7496-40D5-8E67-BFE1B4BFE658}">
  <dimension ref="B1:R54"/>
  <sheetViews>
    <sheetView zoomScaleNormal="100" workbookViewId="0">
      <selection activeCell="O24" sqref="O24"/>
    </sheetView>
  </sheetViews>
  <sheetFormatPr defaultColWidth="8.85546875" defaultRowHeight="15"/>
  <cols>
    <col min="1" max="1" width="6.85546875" customWidth="1"/>
    <col min="8" max="8" width="18.28515625" customWidth="1"/>
  </cols>
  <sheetData>
    <row r="1" spans="2:18" ht="15.95" thickBot="1"/>
    <row r="2" spans="2:18" ht="15.95" thickBot="1">
      <c r="B2" t="s">
        <v>154</v>
      </c>
      <c r="H2" s="116" t="s">
        <v>155</v>
      </c>
      <c r="I2" s="117"/>
      <c r="J2" s="117"/>
      <c r="K2" s="117"/>
      <c r="L2" s="117"/>
      <c r="M2" s="117"/>
      <c r="N2" s="117"/>
      <c r="O2" s="117"/>
      <c r="P2" s="117"/>
      <c r="Q2" s="117"/>
      <c r="R2" s="118"/>
    </row>
    <row r="3" spans="2:18">
      <c r="B3" s="1" t="s">
        <v>135</v>
      </c>
      <c r="C3" s="2" t="s">
        <v>4</v>
      </c>
      <c r="D3" s="2" t="s">
        <v>156</v>
      </c>
      <c r="E3" s="3" t="s">
        <v>157</v>
      </c>
      <c r="H3" s="149" t="s">
        <v>158</v>
      </c>
      <c r="I3" s="150"/>
      <c r="J3" s="150"/>
      <c r="K3" s="150"/>
      <c r="L3" s="150"/>
      <c r="M3" s="150"/>
      <c r="N3" s="150"/>
      <c r="O3" s="150"/>
      <c r="P3" s="150"/>
      <c r="Q3" s="150"/>
      <c r="R3" s="151"/>
    </row>
    <row r="4" spans="2:18">
      <c r="B4" s="4" t="s">
        <v>159</v>
      </c>
      <c r="C4">
        <v>1.01</v>
      </c>
      <c r="D4">
        <v>0</v>
      </c>
      <c r="E4" s="5">
        <v>-3</v>
      </c>
      <c r="H4" s="138" t="s">
        <v>160</v>
      </c>
      <c r="I4" s="139"/>
      <c r="J4" s="139"/>
      <c r="K4" s="139"/>
      <c r="L4" s="139"/>
      <c r="M4" s="139"/>
      <c r="N4" s="139"/>
      <c r="O4" s="139"/>
      <c r="P4" s="139"/>
      <c r="Q4" s="139"/>
      <c r="R4" s="16" t="s">
        <v>161</v>
      </c>
    </row>
    <row r="5" spans="2:18">
      <c r="B5" s="4" t="s">
        <v>140</v>
      </c>
      <c r="C5">
        <v>1.02</v>
      </c>
      <c r="D5">
        <v>-1</v>
      </c>
      <c r="E5" s="5">
        <v>1</v>
      </c>
      <c r="H5" s="138" t="s">
        <v>162</v>
      </c>
      <c r="I5" s="10">
        <v>2.0099999999999998</v>
      </c>
      <c r="J5" s="10">
        <v>1</v>
      </c>
      <c r="K5" s="10">
        <v>1</v>
      </c>
      <c r="L5" s="10">
        <v>1</v>
      </c>
      <c r="M5" s="10">
        <v>2</v>
      </c>
      <c r="N5" s="10">
        <v>2</v>
      </c>
      <c r="O5" s="10">
        <v>2</v>
      </c>
      <c r="P5" s="10">
        <v>3</v>
      </c>
      <c r="Q5" s="10">
        <v>3</v>
      </c>
      <c r="R5" s="11">
        <v>3</v>
      </c>
    </row>
    <row r="6" spans="2:18">
      <c r="B6" s="4" t="s">
        <v>140</v>
      </c>
      <c r="C6">
        <v>1.03</v>
      </c>
      <c r="D6">
        <v>-1</v>
      </c>
      <c r="E6" s="5">
        <v>1</v>
      </c>
      <c r="H6" s="138"/>
      <c r="I6" s="10">
        <v>2.02</v>
      </c>
      <c r="J6" s="10">
        <v>1</v>
      </c>
      <c r="K6" s="10">
        <v>2</v>
      </c>
      <c r="L6" s="10">
        <v>3</v>
      </c>
      <c r="M6" s="10">
        <v>1</v>
      </c>
      <c r="N6" s="10">
        <v>2</v>
      </c>
      <c r="O6" s="10">
        <v>3</v>
      </c>
      <c r="P6" s="10">
        <v>1</v>
      </c>
      <c r="Q6" s="10">
        <v>2</v>
      </c>
      <c r="R6" s="11">
        <v>3</v>
      </c>
    </row>
    <row r="7" spans="2:18">
      <c r="B7" s="4"/>
      <c r="C7">
        <v>2.0099999999999998</v>
      </c>
      <c r="D7" s="126" t="s">
        <v>163</v>
      </c>
      <c r="E7" s="127"/>
      <c r="H7" s="121" t="s">
        <v>164</v>
      </c>
      <c r="I7" s="10">
        <v>3.01</v>
      </c>
      <c r="J7" s="10">
        <v>2</v>
      </c>
      <c r="K7" s="10">
        <v>1</v>
      </c>
      <c r="L7" s="10">
        <v>1</v>
      </c>
      <c r="M7" s="10">
        <v>2</v>
      </c>
      <c r="N7" s="10">
        <v>2</v>
      </c>
      <c r="O7" s="10">
        <v>1</v>
      </c>
      <c r="P7" s="10">
        <v>2</v>
      </c>
      <c r="Q7" s="10">
        <v>2</v>
      </c>
      <c r="R7" s="11">
        <v>2</v>
      </c>
    </row>
    <row r="8" spans="2:18">
      <c r="B8" s="4"/>
      <c r="C8">
        <v>2.02</v>
      </c>
      <c r="D8" s="128"/>
      <c r="E8" s="129"/>
      <c r="H8" s="121"/>
      <c r="I8" s="10">
        <v>3.02</v>
      </c>
      <c r="J8" s="10">
        <v>2</v>
      </c>
      <c r="K8" s="10">
        <v>1</v>
      </c>
      <c r="L8" s="10">
        <v>1</v>
      </c>
      <c r="M8" s="10">
        <v>2</v>
      </c>
      <c r="N8" s="10">
        <v>2</v>
      </c>
      <c r="O8" s="10">
        <v>1</v>
      </c>
      <c r="P8" s="10">
        <v>2</v>
      </c>
      <c r="Q8" s="10">
        <v>2</v>
      </c>
      <c r="R8" s="11">
        <v>2</v>
      </c>
    </row>
    <row r="9" spans="2:18">
      <c r="B9" s="4" t="s">
        <v>140</v>
      </c>
      <c r="C9">
        <v>2.0299999999999998</v>
      </c>
      <c r="D9">
        <v>0</v>
      </c>
      <c r="E9" s="5">
        <v>1</v>
      </c>
      <c r="H9" s="121"/>
      <c r="I9" s="10">
        <v>3.03</v>
      </c>
      <c r="J9" s="10">
        <v>4</v>
      </c>
      <c r="K9" s="10">
        <v>2</v>
      </c>
      <c r="L9" s="10">
        <v>1</v>
      </c>
      <c r="M9" s="10">
        <v>4</v>
      </c>
      <c r="N9" s="10">
        <v>3</v>
      </c>
      <c r="O9" s="10">
        <v>2</v>
      </c>
      <c r="P9" s="10">
        <v>4</v>
      </c>
      <c r="Q9" s="10">
        <v>4</v>
      </c>
      <c r="R9" s="11">
        <v>4</v>
      </c>
    </row>
    <row r="10" spans="2:18">
      <c r="B10" s="4" t="s">
        <v>140</v>
      </c>
      <c r="C10">
        <v>2.04</v>
      </c>
      <c r="D10">
        <v>0</v>
      </c>
      <c r="E10" s="5">
        <v>1</v>
      </c>
      <c r="H10" s="121"/>
      <c r="I10" s="10">
        <v>3.04</v>
      </c>
      <c r="J10" s="10">
        <v>4</v>
      </c>
      <c r="K10" s="10">
        <v>2</v>
      </c>
      <c r="L10" s="10">
        <v>1</v>
      </c>
      <c r="M10" s="10">
        <v>4</v>
      </c>
      <c r="N10" s="10">
        <v>3</v>
      </c>
      <c r="O10" s="10">
        <v>2</v>
      </c>
      <c r="P10" s="10">
        <v>4</v>
      </c>
      <c r="Q10" s="10">
        <v>4</v>
      </c>
      <c r="R10" s="11">
        <v>4</v>
      </c>
    </row>
    <row r="11" spans="2:18">
      <c r="B11" s="4"/>
      <c r="C11">
        <v>2.0499999999999998</v>
      </c>
      <c r="E11" s="5"/>
      <c r="H11" s="121"/>
      <c r="I11" s="10">
        <v>3.05</v>
      </c>
      <c r="J11" s="10">
        <v>2</v>
      </c>
      <c r="K11" s="10">
        <v>1</v>
      </c>
      <c r="L11" s="10">
        <v>1</v>
      </c>
      <c r="M11" s="10">
        <v>2</v>
      </c>
      <c r="N11" s="10">
        <v>2</v>
      </c>
      <c r="O11" s="10">
        <v>1</v>
      </c>
      <c r="P11" s="10">
        <v>2</v>
      </c>
      <c r="Q11" s="10">
        <v>2</v>
      </c>
      <c r="R11" s="11">
        <v>2</v>
      </c>
    </row>
    <row r="12" spans="2:18">
      <c r="B12" s="4" t="s">
        <v>140</v>
      </c>
      <c r="C12">
        <v>3.01</v>
      </c>
      <c r="D12" s="130" t="s">
        <v>165</v>
      </c>
      <c r="E12" s="131"/>
      <c r="H12" s="119" t="s">
        <v>166</v>
      </c>
      <c r="I12" s="120"/>
      <c r="J12" s="120"/>
      <c r="K12" s="120"/>
      <c r="L12" s="120"/>
      <c r="M12" s="120"/>
      <c r="N12" s="120"/>
      <c r="O12" s="120"/>
      <c r="P12" s="120"/>
      <c r="Q12" s="120"/>
      <c r="R12" s="123"/>
    </row>
    <row r="13" spans="2:18">
      <c r="B13" s="4" t="s">
        <v>167</v>
      </c>
      <c r="C13">
        <v>3.02</v>
      </c>
      <c r="D13" s="132"/>
      <c r="E13" s="133"/>
      <c r="H13" s="4" t="s">
        <v>168</v>
      </c>
      <c r="I13" s="10">
        <v>2.0499999999999998</v>
      </c>
      <c r="J13" s="10" t="s">
        <v>40</v>
      </c>
      <c r="K13" s="10" t="s">
        <v>169</v>
      </c>
      <c r="L13" s="10" t="s">
        <v>170</v>
      </c>
      <c r="M13" s="120"/>
      <c r="N13" s="120"/>
      <c r="O13" s="120"/>
      <c r="P13" s="120"/>
      <c r="Q13" s="120"/>
      <c r="R13" s="123"/>
    </row>
    <row r="14" spans="2:18">
      <c r="B14" s="4" t="s">
        <v>138</v>
      </c>
      <c r="C14">
        <v>3.03</v>
      </c>
      <c r="D14" s="132"/>
      <c r="E14" s="133"/>
      <c r="H14" s="121" t="s">
        <v>164</v>
      </c>
      <c r="I14" s="10">
        <v>3.01</v>
      </c>
      <c r="J14" s="10">
        <v>-1</v>
      </c>
      <c r="K14" s="10">
        <v>0</v>
      </c>
      <c r="L14" s="10">
        <v>-2</v>
      </c>
      <c r="M14" s="120"/>
      <c r="N14" s="120"/>
      <c r="O14" s="120"/>
      <c r="P14" s="120"/>
      <c r="Q14" s="120"/>
      <c r="R14" s="123"/>
    </row>
    <row r="15" spans="2:18" ht="15.95" thickBot="1">
      <c r="B15" s="4" t="s">
        <v>167</v>
      </c>
      <c r="C15">
        <v>3.04</v>
      </c>
      <c r="D15" s="132"/>
      <c r="E15" s="133"/>
      <c r="H15" s="122"/>
      <c r="I15" s="13" t="s">
        <v>171</v>
      </c>
      <c r="J15" s="13">
        <v>0</v>
      </c>
      <c r="K15" s="13">
        <v>0</v>
      </c>
      <c r="L15" s="13">
        <v>0</v>
      </c>
      <c r="M15" s="124"/>
      <c r="N15" s="124"/>
      <c r="O15" s="124"/>
      <c r="P15" s="124"/>
      <c r="Q15" s="124"/>
      <c r="R15" s="125"/>
    </row>
    <row r="16" spans="2:18">
      <c r="B16" s="4" t="s">
        <v>140</v>
      </c>
      <c r="C16">
        <v>3.05</v>
      </c>
      <c r="D16" s="134"/>
      <c r="E16" s="135"/>
    </row>
    <row r="17" spans="2:11">
      <c r="B17" s="4" t="s">
        <v>172</v>
      </c>
      <c r="C17">
        <v>4.01</v>
      </c>
      <c r="D17">
        <v>0</v>
      </c>
      <c r="E17" s="5">
        <v>1</v>
      </c>
    </row>
    <row r="18" spans="2:11" ht="15.95" thickBot="1">
      <c r="B18" s="4" t="s">
        <v>140</v>
      </c>
      <c r="C18">
        <v>4.0199999999999996</v>
      </c>
      <c r="D18">
        <v>0</v>
      </c>
      <c r="E18" s="5">
        <v>1</v>
      </c>
    </row>
    <row r="19" spans="2:11">
      <c r="B19" s="4" t="s">
        <v>140</v>
      </c>
      <c r="C19">
        <v>4.03</v>
      </c>
      <c r="D19">
        <v>0</v>
      </c>
      <c r="E19" s="5">
        <v>1</v>
      </c>
      <c r="H19" s="116" t="s">
        <v>173</v>
      </c>
      <c r="I19" s="117"/>
      <c r="J19" s="117"/>
      <c r="K19" s="118"/>
    </row>
    <row r="20" spans="2:11">
      <c r="B20" s="4" t="s">
        <v>138</v>
      </c>
      <c r="C20">
        <v>4.04</v>
      </c>
      <c r="D20">
        <v>-1</v>
      </c>
      <c r="E20" s="5">
        <v>1</v>
      </c>
      <c r="H20" s="4" t="s">
        <v>174</v>
      </c>
      <c r="I20" s="12">
        <v>1</v>
      </c>
      <c r="J20" s="12">
        <v>2</v>
      </c>
      <c r="K20" s="9">
        <v>4</v>
      </c>
    </row>
    <row r="21" spans="2:11" ht="15.95" thickBot="1">
      <c r="B21" s="4" t="s">
        <v>140</v>
      </c>
      <c r="C21">
        <v>4.05</v>
      </c>
      <c r="D21">
        <v>0</v>
      </c>
      <c r="E21" s="5">
        <v>1</v>
      </c>
      <c r="H21" s="6" t="s">
        <v>6</v>
      </c>
      <c r="I21" s="14">
        <v>1</v>
      </c>
      <c r="J21" s="14">
        <v>0</v>
      </c>
      <c r="K21" s="15">
        <v>-1</v>
      </c>
    </row>
    <row r="22" spans="2:11">
      <c r="B22" s="4" t="s">
        <v>140</v>
      </c>
      <c r="C22">
        <v>4.0599999999999996</v>
      </c>
      <c r="D22">
        <v>0</v>
      </c>
      <c r="E22" s="5">
        <v>1</v>
      </c>
    </row>
    <row r="23" spans="2:11">
      <c r="B23" s="4" t="s">
        <v>140</v>
      </c>
      <c r="C23">
        <v>4.07</v>
      </c>
      <c r="D23">
        <v>0</v>
      </c>
      <c r="E23" s="5">
        <v>1</v>
      </c>
    </row>
    <row r="24" spans="2:11" ht="15.95" thickBot="1">
      <c r="B24" s="4" t="s">
        <v>167</v>
      </c>
      <c r="C24">
        <v>4.08</v>
      </c>
      <c r="D24">
        <v>0</v>
      </c>
      <c r="E24" s="5">
        <v>1</v>
      </c>
    </row>
    <row r="25" spans="2:11">
      <c r="B25" s="4" t="s">
        <v>167</v>
      </c>
      <c r="C25">
        <v>4.09</v>
      </c>
      <c r="D25">
        <v>0</v>
      </c>
      <c r="E25" s="5">
        <v>1</v>
      </c>
      <c r="H25" s="140" t="s">
        <v>175</v>
      </c>
      <c r="I25" s="141"/>
      <c r="J25" s="141"/>
      <c r="K25" s="142"/>
    </row>
    <row r="26" spans="2:11">
      <c r="B26" s="4" t="s">
        <v>167</v>
      </c>
      <c r="C26">
        <v>4.0999999999999996</v>
      </c>
      <c r="D26">
        <v>0</v>
      </c>
      <c r="E26" s="5">
        <v>1</v>
      </c>
      <c r="H26" s="95" t="s">
        <v>176</v>
      </c>
      <c r="I26" s="152" t="str">
        <f>IF(OR('WRA Worksheet'!C65="?",'WRA Worksheet'!C66="?",'WRA Worksheet'!C67="?",'WRA Worksheet'!C67="no"),"eval.",IF(AND('WRA Worksheet'!C65="yes",'WRA Worksheet'!C66="yes",'WRA Worksheet'!C67="yes"),"reject",IF(OR('WRA Worksheet'!C65="no",'WRA Worksheet'!C66="no"),"accept","")))</f>
        <v/>
      </c>
      <c r="J26" s="152"/>
      <c r="K26" s="153"/>
    </row>
    <row r="27" spans="2:11" ht="15.95" thickBot="1">
      <c r="B27" s="4" t="s">
        <v>167</v>
      </c>
      <c r="C27">
        <v>4.1100000000000003</v>
      </c>
      <c r="D27">
        <v>0</v>
      </c>
      <c r="E27" s="5">
        <v>1</v>
      </c>
      <c r="H27" s="96" t="s">
        <v>177</v>
      </c>
      <c r="I27" s="154" t="str">
        <f>IF('WRA Worksheet'!C68="no","accept",IF(AND('WRA Worksheet'!C68="yes",OR('WRA Worksheet'!C69="yes",'WRA Worksheet'!C70="yes")),"reject",IF(OR('WRA Worksheet'!C68="?",'WRA Worksheet'!C69="?",'WRA Worksheet'!C70="?",'WRA Worksheet'!C69="no",'WRA Worksheet'!C70="no"),"eval.","")))</f>
        <v/>
      </c>
      <c r="J27" s="154"/>
      <c r="K27" s="155"/>
    </row>
    <row r="28" spans="2:11">
      <c r="B28" s="4" t="s">
        <v>140</v>
      </c>
      <c r="C28">
        <v>4.12</v>
      </c>
      <c r="D28">
        <v>0</v>
      </c>
      <c r="E28" s="5">
        <v>1</v>
      </c>
    </row>
    <row r="29" spans="2:11">
      <c r="B29" s="4" t="s">
        <v>178</v>
      </c>
      <c r="C29">
        <v>5.01</v>
      </c>
      <c r="D29">
        <v>0</v>
      </c>
      <c r="E29" s="5">
        <v>5</v>
      </c>
    </row>
    <row r="30" spans="2:11">
      <c r="B30" s="4" t="s">
        <v>140</v>
      </c>
      <c r="C30">
        <v>5.0199999999999996</v>
      </c>
      <c r="D30">
        <v>0</v>
      </c>
      <c r="E30" s="5">
        <v>1</v>
      </c>
    </row>
    <row r="31" spans="2:11">
      <c r="B31" s="4" t="s">
        <v>167</v>
      </c>
      <c r="C31">
        <v>5.03</v>
      </c>
      <c r="D31">
        <v>0</v>
      </c>
      <c r="E31" s="5">
        <v>1</v>
      </c>
    </row>
    <row r="32" spans="2:11">
      <c r="B32" s="4" t="s">
        <v>140</v>
      </c>
      <c r="C32">
        <v>5.04</v>
      </c>
      <c r="D32">
        <v>0</v>
      </c>
      <c r="E32" s="5">
        <v>1</v>
      </c>
    </row>
    <row r="33" spans="2:5">
      <c r="B33" s="4" t="s">
        <v>140</v>
      </c>
      <c r="C33">
        <v>6.01</v>
      </c>
      <c r="D33">
        <v>0</v>
      </c>
      <c r="E33" s="5">
        <v>1</v>
      </c>
    </row>
    <row r="34" spans="2:5">
      <c r="B34" s="4" t="s">
        <v>140</v>
      </c>
      <c r="C34">
        <v>6.02</v>
      </c>
      <c r="D34">
        <v>-1</v>
      </c>
      <c r="E34" s="5">
        <v>1</v>
      </c>
    </row>
    <row r="35" spans="2:5">
      <c r="B35" s="4" t="s">
        <v>138</v>
      </c>
      <c r="C35">
        <v>6.03</v>
      </c>
      <c r="D35">
        <v>-1</v>
      </c>
      <c r="E35" s="5">
        <v>1</v>
      </c>
    </row>
    <row r="36" spans="2:5">
      <c r="B36" s="4" t="s">
        <v>140</v>
      </c>
      <c r="C36">
        <v>6.04</v>
      </c>
      <c r="D36">
        <v>-1</v>
      </c>
      <c r="E36" s="5">
        <v>1</v>
      </c>
    </row>
    <row r="37" spans="2:5">
      <c r="B37" s="4" t="s">
        <v>140</v>
      </c>
      <c r="C37">
        <v>6.05</v>
      </c>
      <c r="D37">
        <v>0</v>
      </c>
      <c r="E37" s="5">
        <v>-1</v>
      </c>
    </row>
    <row r="38" spans="2:5">
      <c r="B38" s="4" t="s">
        <v>138</v>
      </c>
      <c r="C38">
        <v>6.06</v>
      </c>
      <c r="D38">
        <v>-1</v>
      </c>
      <c r="E38" s="5">
        <v>1</v>
      </c>
    </row>
    <row r="39" spans="2:5">
      <c r="B39" s="4" t="s">
        <v>140</v>
      </c>
      <c r="C39">
        <v>6.07</v>
      </c>
      <c r="D39" s="136" t="s">
        <v>179</v>
      </c>
      <c r="E39" s="137"/>
    </row>
    <row r="40" spans="2:5">
      <c r="B40" s="4" t="s">
        <v>138</v>
      </c>
      <c r="C40">
        <v>7.01</v>
      </c>
      <c r="D40">
        <v>-1</v>
      </c>
      <c r="E40" s="5">
        <v>1</v>
      </c>
    </row>
    <row r="41" spans="2:5">
      <c r="B41" s="4" t="s">
        <v>140</v>
      </c>
      <c r="C41">
        <v>7.02</v>
      </c>
      <c r="D41">
        <v>-1</v>
      </c>
      <c r="E41" s="5">
        <v>1</v>
      </c>
    </row>
    <row r="42" spans="2:5">
      <c r="B42" s="4" t="s">
        <v>138</v>
      </c>
      <c r="C42">
        <v>7.03</v>
      </c>
      <c r="D42">
        <v>-1</v>
      </c>
      <c r="E42" s="5">
        <v>1</v>
      </c>
    </row>
    <row r="43" spans="2:5">
      <c r="B43" s="4" t="s">
        <v>140</v>
      </c>
      <c r="C43">
        <v>7.04</v>
      </c>
      <c r="D43">
        <v>-1</v>
      </c>
      <c r="E43" s="5">
        <v>1</v>
      </c>
    </row>
    <row r="44" spans="2:5">
      <c r="B44" s="4" t="s">
        <v>167</v>
      </c>
      <c r="C44">
        <v>7.05</v>
      </c>
      <c r="D44">
        <v>-1</v>
      </c>
      <c r="E44" s="5">
        <v>1</v>
      </c>
    </row>
    <row r="45" spans="2:5">
      <c r="B45" s="4" t="s">
        <v>167</v>
      </c>
      <c r="C45">
        <v>7.06</v>
      </c>
      <c r="D45">
        <v>-1</v>
      </c>
      <c r="E45" s="5">
        <v>1</v>
      </c>
    </row>
    <row r="46" spans="2:5">
      <c r="B46" s="4" t="s">
        <v>140</v>
      </c>
      <c r="C46">
        <v>7.07</v>
      </c>
      <c r="D46">
        <v>-1</v>
      </c>
      <c r="E46" s="5">
        <v>1</v>
      </c>
    </row>
    <row r="47" spans="2:5">
      <c r="B47" s="4" t="s">
        <v>140</v>
      </c>
      <c r="C47">
        <v>7.08</v>
      </c>
      <c r="D47">
        <v>-1</v>
      </c>
      <c r="E47" s="5">
        <v>1</v>
      </c>
    </row>
    <row r="48" spans="2:5">
      <c r="B48" s="4" t="s">
        <v>140</v>
      </c>
      <c r="C48">
        <v>8.01</v>
      </c>
      <c r="D48">
        <v>-1</v>
      </c>
      <c r="E48" s="5">
        <v>1</v>
      </c>
    </row>
    <row r="49" spans="2:5">
      <c r="B49" s="4" t="s">
        <v>140</v>
      </c>
      <c r="C49">
        <v>8.02</v>
      </c>
      <c r="D49">
        <v>-1</v>
      </c>
      <c r="E49" s="5">
        <v>1</v>
      </c>
    </row>
    <row r="50" spans="2:5">
      <c r="B50" s="4" t="s">
        <v>138</v>
      </c>
      <c r="C50">
        <v>8.0299999999999994</v>
      </c>
      <c r="D50">
        <v>1</v>
      </c>
      <c r="E50" s="5">
        <v>-1</v>
      </c>
    </row>
    <row r="51" spans="2:5">
      <c r="B51" s="4" t="s">
        <v>138</v>
      </c>
      <c r="C51">
        <v>8.0399999999999991</v>
      </c>
      <c r="D51">
        <v>-1</v>
      </c>
      <c r="E51" s="5">
        <v>1</v>
      </c>
    </row>
    <row r="52" spans="2:5">
      <c r="B52" s="4" t="s">
        <v>140</v>
      </c>
      <c r="C52">
        <v>8.0500000000000007</v>
      </c>
      <c r="D52">
        <v>1</v>
      </c>
      <c r="E52" s="5">
        <v>-1</v>
      </c>
    </row>
    <row r="53" spans="2:5">
      <c r="B53" s="4"/>
      <c r="E53" s="5"/>
    </row>
    <row r="54" spans="2:5" ht="15.95" thickBot="1">
      <c r="B54" s="6"/>
      <c r="C54" s="7"/>
      <c r="D54" s="7"/>
      <c r="E54" s="8"/>
    </row>
  </sheetData>
  <sheetProtection algorithmName="SHA-512" hashValue="0mtPXeV4RFX+M/sGdOGKeuK5NWlJbk/75EF/Z/DHrnEM9OlRwDreGoshUwzHDRLvA3A9Y2G+zbNh26ykXbCpNg==" saltValue="1/xWeOpxhY5vxCpyg9dG1A==" spinCount="100000" sheet="1" objects="1" scenarios="1"/>
  <mergeCells count="15">
    <mergeCell ref="D7:E8"/>
    <mergeCell ref="D12:E16"/>
    <mergeCell ref="D39:E39"/>
    <mergeCell ref="H3:R3"/>
    <mergeCell ref="H4:Q4"/>
    <mergeCell ref="H5:H6"/>
    <mergeCell ref="H7:H11"/>
    <mergeCell ref="H25:K25"/>
    <mergeCell ref="I26:K26"/>
    <mergeCell ref="I27:K27"/>
    <mergeCell ref="H2:R2"/>
    <mergeCell ref="H12:L12"/>
    <mergeCell ref="H14:H15"/>
    <mergeCell ref="M12:R15"/>
    <mergeCell ref="H19:K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9724D-15DB-4E0F-87F1-EE2DC5DF0787}">
  <dimension ref="A1:D61"/>
  <sheetViews>
    <sheetView workbookViewId="0">
      <selection activeCell="G1" sqref="G1"/>
    </sheetView>
  </sheetViews>
  <sheetFormatPr defaultColWidth="8.85546875" defaultRowHeight="15"/>
  <cols>
    <col min="1" max="1" width="7.140625" customWidth="1"/>
    <col min="2" max="2" width="64.42578125" customWidth="1"/>
  </cols>
  <sheetData>
    <row r="1" spans="1:4" ht="109.5" customHeight="1">
      <c r="A1" s="146" t="str">
        <f>'WRA Worksheet'!F1</f>
        <v>Assessment date: 03 July 2025 Prepared by Cameron Deelstra</v>
      </c>
      <c r="B1" s="147"/>
      <c r="C1" s="147"/>
      <c r="D1" s="98" t="s">
        <v>180</v>
      </c>
    </row>
    <row r="2" spans="1:4" ht="18.95">
      <c r="A2" s="143" t="s">
        <v>181</v>
      </c>
      <c r="B2" s="144"/>
      <c r="C2" s="73" t="s">
        <v>5</v>
      </c>
      <c r="D2" s="73" t="s">
        <v>6</v>
      </c>
    </row>
    <row r="3" spans="1:4" ht="15.95">
      <c r="A3" s="74">
        <v>1.01</v>
      </c>
      <c r="B3" s="75" t="s">
        <v>10</v>
      </c>
      <c r="C3" s="76" t="str">
        <f>'WRA Worksheet'!C3</f>
        <v>n</v>
      </c>
      <c r="D3" s="82">
        <f>'WRA Worksheet'!D3</f>
        <v>0</v>
      </c>
    </row>
    <row r="4" spans="1:4" ht="15.95">
      <c r="A4" s="74">
        <v>1.02</v>
      </c>
      <c r="B4" s="75" t="s">
        <v>13</v>
      </c>
      <c r="C4" s="76">
        <f>'WRA Worksheet'!C4</f>
        <v>0</v>
      </c>
      <c r="D4" s="82" t="str">
        <f>'WRA Worksheet'!D4</f>
        <v xml:space="preserve"> </v>
      </c>
    </row>
    <row r="5" spans="1:4" ht="15.95">
      <c r="A5" s="74">
        <v>1.03</v>
      </c>
      <c r="B5" s="75" t="s">
        <v>14</v>
      </c>
      <c r="C5" s="76">
        <f>'WRA Worksheet'!C5</f>
        <v>0</v>
      </c>
      <c r="D5" s="82" t="str">
        <f>'WRA Worksheet'!D5</f>
        <v xml:space="preserve"> </v>
      </c>
    </row>
    <row r="6" spans="1:4" ht="51.95">
      <c r="A6" s="74">
        <v>2.0099999999999998</v>
      </c>
      <c r="B6" s="77" t="s">
        <v>182</v>
      </c>
      <c r="C6" s="76">
        <f>'WRA Worksheet'!C6</f>
        <v>3</v>
      </c>
      <c r="D6" s="83"/>
    </row>
    <row r="7" spans="1:4" ht="15.95">
      <c r="A7" s="74">
        <v>2.02</v>
      </c>
      <c r="B7" s="75" t="s">
        <v>183</v>
      </c>
      <c r="C7" s="76">
        <f>'WRA Worksheet'!C7</f>
        <v>3</v>
      </c>
      <c r="D7" s="83"/>
    </row>
    <row r="8" spans="1:4" ht="15.95">
      <c r="A8" s="74">
        <v>2.0299999999999998</v>
      </c>
      <c r="B8" s="75" t="s">
        <v>20</v>
      </c>
      <c r="C8" s="76" t="str">
        <f>'WRA Worksheet'!C8</f>
        <v>y</v>
      </c>
      <c r="D8" s="82">
        <f>'WRA Worksheet'!D8</f>
        <v>1</v>
      </c>
    </row>
    <row r="9" spans="1:4" ht="51.95">
      <c r="A9" s="74">
        <v>2.04</v>
      </c>
      <c r="B9" s="78" t="s">
        <v>24</v>
      </c>
      <c r="C9" s="76" t="str">
        <f>'WRA Worksheet'!C9</f>
        <v>y</v>
      </c>
      <c r="D9" s="82">
        <f>'WRA Worksheet'!D9</f>
        <v>1</v>
      </c>
    </row>
    <row r="10" spans="1:4" ht="32.1">
      <c r="A10" s="74">
        <v>2.0499999999999998</v>
      </c>
      <c r="B10" s="75" t="s">
        <v>27</v>
      </c>
      <c r="C10" s="79" t="str">
        <f>'WRA Worksheet'!C10</f>
        <v>y</v>
      </c>
      <c r="D10" s="83"/>
    </row>
    <row r="11" spans="1:4" ht="15.95">
      <c r="A11" s="74">
        <v>3.01</v>
      </c>
      <c r="B11" s="75" t="s">
        <v>30</v>
      </c>
      <c r="C11" s="76" t="str">
        <f>'WRA Worksheet'!C11</f>
        <v>y</v>
      </c>
      <c r="D11" s="82">
        <f>'WRA Worksheet'!D11</f>
        <v>2</v>
      </c>
    </row>
    <row r="12" spans="1:4" ht="15.95">
      <c r="A12" s="74">
        <v>3.02</v>
      </c>
      <c r="B12" s="75" t="s">
        <v>33</v>
      </c>
      <c r="C12" s="76" t="str">
        <f>'WRA Worksheet'!C12</f>
        <v>y</v>
      </c>
      <c r="D12" s="82">
        <f>'WRA Worksheet'!D12</f>
        <v>2</v>
      </c>
    </row>
    <row r="13" spans="1:4" ht="15.95">
      <c r="A13" s="74">
        <v>3.03</v>
      </c>
      <c r="B13" s="75" t="s">
        <v>36</v>
      </c>
      <c r="C13" s="76" t="str">
        <f>'WRA Worksheet'!C13</f>
        <v>y</v>
      </c>
      <c r="D13" s="82">
        <f>'WRA Worksheet'!D13</f>
        <v>4</v>
      </c>
    </row>
    <row r="14" spans="1:4" ht="15.95">
      <c r="A14" s="74">
        <v>3.04</v>
      </c>
      <c r="B14" s="75" t="s">
        <v>39</v>
      </c>
      <c r="C14" s="76" t="str">
        <f>'WRA Worksheet'!C14</f>
        <v>?</v>
      </c>
      <c r="D14" s="82" t="str">
        <f>'WRA Worksheet'!D14</f>
        <v/>
      </c>
    </row>
    <row r="15" spans="1:4" ht="15.95">
      <c r="A15" s="74">
        <v>3.05</v>
      </c>
      <c r="B15" s="75" t="s">
        <v>43</v>
      </c>
      <c r="C15" s="76" t="str">
        <f>'WRA Worksheet'!C15</f>
        <v>y</v>
      </c>
      <c r="D15" s="82">
        <f>'WRA Worksheet'!D15</f>
        <v>2</v>
      </c>
    </row>
    <row r="16" spans="1:4" ht="15.95">
      <c r="A16" s="74">
        <v>4.01</v>
      </c>
      <c r="B16" s="75" t="s">
        <v>46</v>
      </c>
      <c r="C16" s="76" t="str">
        <f>'WRA Worksheet'!C16</f>
        <v>y</v>
      </c>
      <c r="D16" s="82">
        <f>'WRA Worksheet'!D16</f>
        <v>1</v>
      </c>
    </row>
    <row r="17" spans="1:4" ht="15.95">
      <c r="A17" s="74">
        <v>4.0199999999999996</v>
      </c>
      <c r="B17" s="75" t="s">
        <v>49</v>
      </c>
      <c r="C17" s="76" t="str">
        <f>'WRA Worksheet'!C17</f>
        <v>n</v>
      </c>
      <c r="D17" s="82">
        <f>'WRA Worksheet'!D17</f>
        <v>0</v>
      </c>
    </row>
    <row r="18" spans="1:4" ht="15.95">
      <c r="A18" s="74">
        <v>4.03</v>
      </c>
      <c r="B18" s="75" t="s">
        <v>51</v>
      </c>
      <c r="C18" s="76" t="str">
        <f>'WRA Worksheet'!C18</f>
        <v>n</v>
      </c>
      <c r="D18" s="82">
        <f>'WRA Worksheet'!D18</f>
        <v>0</v>
      </c>
    </row>
    <row r="19" spans="1:4" ht="15.95">
      <c r="A19" s="74">
        <v>4.04</v>
      </c>
      <c r="B19" s="75" t="s">
        <v>52</v>
      </c>
      <c r="C19" s="76" t="str">
        <f>'WRA Worksheet'!C19</f>
        <v>n</v>
      </c>
      <c r="D19" s="82">
        <f>'WRA Worksheet'!D19</f>
        <v>-1</v>
      </c>
    </row>
    <row r="20" spans="1:4" ht="15.95">
      <c r="A20" s="74">
        <v>4.05</v>
      </c>
      <c r="B20" s="75" t="s">
        <v>55</v>
      </c>
      <c r="C20" s="76" t="str">
        <f>'WRA Worksheet'!C20</f>
        <v>?</v>
      </c>
      <c r="D20" s="82" t="str">
        <f>'WRA Worksheet'!D20</f>
        <v xml:space="preserve"> </v>
      </c>
    </row>
    <row r="21" spans="1:4" ht="15.95">
      <c r="A21" s="74">
        <v>4.0599999999999996</v>
      </c>
      <c r="B21" s="75" t="s">
        <v>58</v>
      </c>
      <c r="C21" s="76" t="str">
        <f>'WRA Worksheet'!C21</f>
        <v>y</v>
      </c>
      <c r="D21" s="82">
        <f>'WRA Worksheet'!D21</f>
        <v>1</v>
      </c>
    </row>
    <row r="22" spans="1:4" ht="15.95">
      <c r="A22" s="74">
        <v>4.07</v>
      </c>
      <c r="B22" s="75" t="s">
        <v>61</v>
      </c>
      <c r="C22" s="76" t="str">
        <f>'WRA Worksheet'!C22</f>
        <v>y</v>
      </c>
      <c r="D22" s="82">
        <f>'WRA Worksheet'!D22</f>
        <v>1</v>
      </c>
    </row>
    <row r="23" spans="1:4" ht="15.95">
      <c r="A23" s="74">
        <v>4.08</v>
      </c>
      <c r="B23" s="75" t="s">
        <v>64</v>
      </c>
      <c r="C23" s="76" t="str">
        <f>'WRA Worksheet'!C23</f>
        <v>y</v>
      </c>
      <c r="D23" s="82">
        <f>'WRA Worksheet'!D23</f>
        <v>1</v>
      </c>
    </row>
    <row r="24" spans="1:4" ht="15.95">
      <c r="A24" s="74">
        <v>4.09</v>
      </c>
      <c r="B24" s="75" t="s">
        <v>67</v>
      </c>
      <c r="C24" s="76" t="str">
        <f>'WRA Worksheet'!C24</f>
        <v>n</v>
      </c>
      <c r="D24" s="82">
        <f>'WRA Worksheet'!D24</f>
        <v>0</v>
      </c>
    </row>
    <row r="25" spans="1:4" ht="32.1">
      <c r="A25" s="74">
        <v>4.0999999999999996</v>
      </c>
      <c r="B25" s="80" t="s">
        <v>70</v>
      </c>
      <c r="C25" s="76" t="str">
        <f>'WRA Worksheet'!C25</f>
        <v>y</v>
      </c>
      <c r="D25" s="82">
        <f>'WRA Worksheet'!D25</f>
        <v>1</v>
      </c>
    </row>
    <row r="26" spans="1:4" ht="15.95">
      <c r="A26" s="74">
        <v>4.1100000000000003</v>
      </c>
      <c r="B26" s="75" t="s">
        <v>73</v>
      </c>
      <c r="C26" s="76" t="str">
        <f>'WRA Worksheet'!C26</f>
        <v>n</v>
      </c>
      <c r="D26" s="82">
        <f>'WRA Worksheet'!D26</f>
        <v>0</v>
      </c>
    </row>
    <row r="27" spans="1:4" ht="15.95">
      <c r="A27" s="74">
        <v>4.12</v>
      </c>
      <c r="B27" s="75" t="s">
        <v>76</v>
      </c>
      <c r="C27" s="76" t="str">
        <f>'WRA Worksheet'!C27</f>
        <v>n</v>
      </c>
      <c r="D27" s="82">
        <f>'WRA Worksheet'!D27</f>
        <v>0</v>
      </c>
    </row>
    <row r="28" spans="1:4" ht="15.95">
      <c r="A28" s="74">
        <v>5.01</v>
      </c>
      <c r="B28" s="75" t="s">
        <v>79</v>
      </c>
      <c r="C28" s="76" t="str">
        <f>'WRA Worksheet'!C28</f>
        <v>n</v>
      </c>
      <c r="D28" s="82">
        <f>'WRA Worksheet'!D28</f>
        <v>0</v>
      </c>
    </row>
    <row r="29" spans="1:4" ht="15.95">
      <c r="A29" s="74">
        <v>5.0199999999999996</v>
      </c>
      <c r="B29" s="75" t="s">
        <v>81</v>
      </c>
      <c r="C29" s="76" t="str">
        <f>'WRA Worksheet'!C29</f>
        <v>n</v>
      </c>
      <c r="D29" s="82">
        <f>'WRA Worksheet'!D29</f>
        <v>0</v>
      </c>
    </row>
    <row r="30" spans="1:4" ht="15.95">
      <c r="A30" s="74">
        <v>5.03</v>
      </c>
      <c r="B30" s="75" t="s">
        <v>84</v>
      </c>
      <c r="C30" s="76" t="str">
        <f>'WRA Worksheet'!C30</f>
        <v>n</v>
      </c>
      <c r="D30" s="82">
        <f>'WRA Worksheet'!D30</f>
        <v>0</v>
      </c>
    </row>
    <row r="31" spans="1:4" ht="15.95">
      <c r="A31" s="74">
        <v>5.04</v>
      </c>
      <c r="B31" s="75" t="s">
        <v>87</v>
      </c>
      <c r="C31" s="76" t="str">
        <f>'WRA Worksheet'!C31</f>
        <v>n</v>
      </c>
      <c r="D31" s="82">
        <f>'WRA Worksheet'!D31</f>
        <v>0</v>
      </c>
    </row>
    <row r="32" spans="1:4" ht="15.95">
      <c r="A32" s="74">
        <v>6.01</v>
      </c>
      <c r="B32" s="75" t="s">
        <v>89</v>
      </c>
      <c r="C32" s="76" t="str">
        <f>'WRA Worksheet'!C32</f>
        <v>n</v>
      </c>
      <c r="D32" s="82">
        <f>'WRA Worksheet'!D32</f>
        <v>0</v>
      </c>
    </row>
    <row r="33" spans="1:4" ht="15.95">
      <c r="A33" s="74">
        <v>6.02</v>
      </c>
      <c r="B33" s="75" t="s">
        <v>90</v>
      </c>
      <c r="C33" s="76" t="str">
        <f>'WRA Worksheet'!C33</f>
        <v>y</v>
      </c>
      <c r="D33" s="82">
        <f>'WRA Worksheet'!D33</f>
        <v>1</v>
      </c>
    </row>
    <row r="34" spans="1:4" ht="15.95">
      <c r="A34" s="74">
        <v>6.03</v>
      </c>
      <c r="B34" s="75" t="s">
        <v>92</v>
      </c>
      <c r="C34" s="76" t="str">
        <f>'WRA Worksheet'!C34</f>
        <v>y</v>
      </c>
      <c r="D34" s="82">
        <f>'WRA Worksheet'!D34</f>
        <v>1</v>
      </c>
    </row>
    <row r="35" spans="1:4" ht="15.95">
      <c r="A35" s="74">
        <v>6.04</v>
      </c>
      <c r="B35" s="75" t="s">
        <v>95</v>
      </c>
      <c r="C35" s="76" t="str">
        <f>'WRA Worksheet'!C35</f>
        <v>?</v>
      </c>
      <c r="D35" s="82" t="str">
        <f>'WRA Worksheet'!D35</f>
        <v xml:space="preserve"> </v>
      </c>
    </row>
    <row r="36" spans="1:4" ht="15.95">
      <c r="A36" s="74">
        <v>6.05</v>
      </c>
      <c r="B36" s="75" t="s">
        <v>97</v>
      </c>
      <c r="C36" s="76" t="str">
        <f>'WRA Worksheet'!C36</f>
        <v>n</v>
      </c>
      <c r="D36" s="82">
        <f>'WRA Worksheet'!D36</f>
        <v>0</v>
      </c>
    </row>
    <row r="37" spans="1:4" ht="15.95">
      <c r="A37" s="74">
        <v>6.06</v>
      </c>
      <c r="B37" s="75" t="s">
        <v>100</v>
      </c>
      <c r="C37" s="76" t="str">
        <f>'WRA Worksheet'!C37</f>
        <v>n</v>
      </c>
      <c r="D37" s="82">
        <f>'WRA Worksheet'!D37</f>
        <v>-1</v>
      </c>
    </row>
    <row r="38" spans="1:4" ht="15.95">
      <c r="A38" s="74">
        <v>6.07</v>
      </c>
      <c r="B38" s="75" t="s">
        <v>102</v>
      </c>
      <c r="C38" s="81" t="str">
        <f>'WRA Worksheet'!C38</f>
        <v>1 or fewer</v>
      </c>
      <c r="D38" s="82">
        <f>'WRA Worksheet'!D38</f>
        <v>1</v>
      </c>
    </row>
    <row r="39" spans="1:4" ht="32.1">
      <c r="A39" s="74">
        <v>7.01</v>
      </c>
      <c r="B39" s="75" t="s">
        <v>106</v>
      </c>
      <c r="C39" s="76" t="str">
        <f>'WRA Worksheet'!C39</f>
        <v>n</v>
      </c>
      <c r="D39" s="82">
        <f>'WRA Worksheet'!D39</f>
        <v>-1</v>
      </c>
    </row>
    <row r="40" spans="1:4" ht="15.95">
      <c r="A40" s="74">
        <v>7.02</v>
      </c>
      <c r="B40" s="75" t="s">
        <v>108</v>
      </c>
      <c r="C40" s="76" t="str">
        <f>'WRA Worksheet'!C40</f>
        <v>n</v>
      </c>
      <c r="D40" s="82">
        <f>'WRA Worksheet'!D40</f>
        <v>-1</v>
      </c>
    </row>
    <row r="41" spans="1:4" ht="15.95">
      <c r="A41" s="74">
        <v>7.03</v>
      </c>
      <c r="B41" s="75" t="s">
        <v>110</v>
      </c>
      <c r="C41" s="76" t="str">
        <f>'WRA Worksheet'!C41</f>
        <v>n</v>
      </c>
      <c r="D41" s="82">
        <f>'WRA Worksheet'!D41</f>
        <v>-1</v>
      </c>
    </row>
    <row r="42" spans="1:4" ht="15.95">
      <c r="A42" s="74">
        <v>7.04</v>
      </c>
      <c r="B42" s="75" t="s">
        <v>111</v>
      </c>
      <c r="C42" s="76" t="str">
        <f>'WRA Worksheet'!C42</f>
        <v>y</v>
      </c>
      <c r="D42" s="82">
        <f>'WRA Worksheet'!D42</f>
        <v>1</v>
      </c>
    </row>
    <row r="43" spans="1:4" ht="15.95">
      <c r="A43" s="74">
        <v>7.05</v>
      </c>
      <c r="B43" s="75" t="s">
        <v>114</v>
      </c>
      <c r="C43" s="76" t="str">
        <f>'WRA Worksheet'!C43</f>
        <v>n</v>
      </c>
      <c r="D43" s="82">
        <f>'WRA Worksheet'!D43</f>
        <v>-1</v>
      </c>
    </row>
    <row r="44" spans="1:4" ht="15.95">
      <c r="A44" s="74">
        <v>7.06</v>
      </c>
      <c r="B44" s="75" t="s">
        <v>115</v>
      </c>
      <c r="C44" s="76" t="str">
        <f>'WRA Worksheet'!C44</f>
        <v>n</v>
      </c>
      <c r="D44" s="82">
        <f>'WRA Worksheet'!D44</f>
        <v>-1</v>
      </c>
    </row>
    <row r="45" spans="1:4" ht="15.95">
      <c r="A45" s="74">
        <v>7.07</v>
      </c>
      <c r="B45" s="75" t="s">
        <v>116</v>
      </c>
      <c r="C45" s="76" t="str">
        <f>'WRA Worksheet'!C45</f>
        <v>n</v>
      </c>
      <c r="D45" s="82">
        <f>'WRA Worksheet'!D45</f>
        <v>-1</v>
      </c>
    </row>
    <row r="46" spans="1:4" ht="15.95">
      <c r="A46" s="74">
        <v>7.08</v>
      </c>
      <c r="B46" s="75" t="s">
        <v>117</v>
      </c>
      <c r="C46" s="76" t="str">
        <f>'WRA Worksheet'!C46</f>
        <v>?</v>
      </c>
      <c r="D46" s="82" t="str">
        <f>'WRA Worksheet'!D46</f>
        <v xml:space="preserve"> </v>
      </c>
    </row>
    <row r="47" spans="1:4" ht="15.95">
      <c r="A47" s="74">
        <v>8.01</v>
      </c>
      <c r="B47" s="75" t="s">
        <v>119</v>
      </c>
      <c r="C47" s="76" t="str">
        <f>'WRA Worksheet'!C47</f>
        <v>y</v>
      </c>
      <c r="D47" s="82">
        <f>'WRA Worksheet'!D47</f>
        <v>1</v>
      </c>
    </row>
    <row r="48" spans="1:4" ht="15.95">
      <c r="A48" s="74">
        <v>8.02</v>
      </c>
      <c r="B48" s="75" t="s">
        <v>122</v>
      </c>
      <c r="C48" s="76" t="str">
        <f>'WRA Worksheet'!C48</f>
        <v>n</v>
      </c>
      <c r="D48" s="82">
        <f>'WRA Worksheet'!D48</f>
        <v>-1</v>
      </c>
    </row>
    <row r="49" spans="1:4" ht="15.95">
      <c r="A49" s="74">
        <v>8.0299999999999994</v>
      </c>
      <c r="B49" s="75" t="s">
        <v>124</v>
      </c>
      <c r="C49" s="76" t="str">
        <f>'WRA Worksheet'!C49</f>
        <v>y</v>
      </c>
      <c r="D49" s="82">
        <f>'WRA Worksheet'!D49</f>
        <v>-1</v>
      </c>
    </row>
    <row r="50" spans="1:4" ht="15.95">
      <c r="A50" s="74">
        <v>8.0399999999999991</v>
      </c>
      <c r="B50" s="75" t="s">
        <v>127</v>
      </c>
      <c r="C50" s="76" t="str">
        <f>'WRA Worksheet'!C50</f>
        <v>y</v>
      </c>
      <c r="D50" s="82">
        <f>'WRA Worksheet'!D50</f>
        <v>1</v>
      </c>
    </row>
    <row r="51" spans="1:4" ht="15.95">
      <c r="A51" s="74">
        <v>8.0500000000000007</v>
      </c>
      <c r="B51" s="67" t="s">
        <v>130</v>
      </c>
      <c r="C51" s="76" t="str">
        <f>'WRA Worksheet'!C51</f>
        <v>y</v>
      </c>
      <c r="D51" s="82">
        <f>'WRA Worksheet'!D51</f>
        <v>-1</v>
      </c>
    </row>
    <row r="52" spans="1:4" ht="15.95">
      <c r="A52" s="31"/>
      <c r="B52" s="32" t="s">
        <v>133</v>
      </c>
      <c r="C52" s="145">
        <f>'WRA Worksheet'!D53</f>
        <v>12</v>
      </c>
      <c r="D52" s="145"/>
    </row>
    <row r="53" spans="1:4" ht="15.95">
      <c r="A53" s="33"/>
      <c r="B53" s="34" t="s">
        <v>184</v>
      </c>
      <c r="C53" s="145" t="str" cm="1">
        <f t="array" ref="C53">IF(OR('WRA Worksheet'!C71:D71="yes", 'WRA Worksheet'!C72:D72="yes", 'WRA Worksheet'!C73:D73="yes"),"yes","no")</f>
        <v>no</v>
      </c>
      <c r="D53" s="145"/>
    </row>
    <row r="54" spans="1:4" ht="15.95">
      <c r="A54" s="33"/>
      <c r="B54" s="34" t="s">
        <v>185</v>
      </c>
      <c r="C54" s="145" t="str">
        <f>IF(C53="yes", 'WRA Worksheet'!C74, 'WRA Worksheet'!D54)</f>
        <v>reject</v>
      </c>
      <c r="D54" s="145"/>
    </row>
    <row r="55" spans="1:4" ht="15.95" thickBot="1">
      <c r="A55" s="35"/>
      <c r="B55" s="36"/>
      <c r="C55" s="36"/>
      <c r="D55" s="37"/>
    </row>
    <row r="56" spans="1:4" ht="30.95" thickTop="1">
      <c r="A56" s="38" t="s">
        <v>186</v>
      </c>
      <c r="B56" s="39" t="s">
        <v>187</v>
      </c>
      <c r="C56" s="40" t="s">
        <v>137</v>
      </c>
      <c r="D56" s="37"/>
    </row>
    <row r="57" spans="1:4">
      <c r="A57" s="41" t="s">
        <v>138</v>
      </c>
      <c r="B57" s="42">
        <f>'WRA Worksheet'!C57</f>
        <v>10</v>
      </c>
      <c r="C57" s="43" t="str">
        <f>IF(B57&gt;=2,"yes","no")</f>
        <v>yes</v>
      </c>
      <c r="D57" s="37"/>
    </row>
    <row r="58" spans="1:4">
      <c r="A58" s="41" t="s">
        <v>139</v>
      </c>
      <c r="B58" s="42">
        <f>'WRA Worksheet'!C58</f>
        <v>11</v>
      </c>
      <c r="C58" s="43" t="str">
        <f>IF(B58&gt;=2,"yes","no")</f>
        <v>yes</v>
      </c>
      <c r="D58" s="37"/>
    </row>
    <row r="59" spans="1:4">
      <c r="A59" s="41" t="s">
        <v>140</v>
      </c>
      <c r="B59" s="42">
        <f>'WRA Worksheet'!C59</f>
        <v>21</v>
      </c>
      <c r="C59" s="43" t="str">
        <f>IF(B59&gt;=6,"yes","no")</f>
        <v>yes</v>
      </c>
      <c r="D59" s="37"/>
    </row>
    <row r="60" spans="1:4" ht="15.95" thickBot="1">
      <c r="A60" s="44" t="s">
        <v>141</v>
      </c>
      <c r="B60" s="45">
        <f>'WRA Worksheet'!C60</f>
        <v>42</v>
      </c>
      <c r="C60" s="46" t="str">
        <f>IF(C57="no","no",IF(C58="no","no",IF(C59="no","no","yes")))</f>
        <v>yes</v>
      </c>
      <c r="D60" s="37"/>
    </row>
    <row r="61" spans="1:4" ht="15.95" thickTop="1"/>
  </sheetData>
  <sheetProtection algorithmName="SHA-512" hashValue="OUPP6/JLKjaOreRnDsqedMxLQ5QXL0Eh+Rws3VhK3vD2Gyo6l4J6cu1Tr5oxN4ZoMbAZCxsipXqLcQtAUkOMKQ==" saltValue="SQl0PRYgekQzaekw/tcing==" spinCount="100000" sheet="1" objects="1" scenarios="1" formatCells="0"/>
  <mergeCells count="5">
    <mergeCell ref="A2:B2"/>
    <mergeCell ref="C52:D52"/>
    <mergeCell ref="C53:D53"/>
    <mergeCell ref="C54:D54"/>
    <mergeCell ref="A1:C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3A353-381C-4CCD-9F7C-6233287381B8}">
  <sheetPr>
    <tabColor theme="0"/>
  </sheetPr>
  <dimension ref="A1:C50"/>
  <sheetViews>
    <sheetView workbookViewId="0">
      <selection activeCell="C15" sqref="C15"/>
    </sheetView>
  </sheetViews>
  <sheetFormatPr defaultColWidth="8.85546875" defaultRowHeight="15"/>
  <cols>
    <col min="1" max="1" width="5" customWidth="1"/>
    <col min="2" max="3" width="49.42578125" customWidth="1"/>
  </cols>
  <sheetData>
    <row r="1" spans="1:3" ht="28.5" customHeight="1">
      <c r="A1" s="47"/>
      <c r="B1" s="48" t="s">
        <v>8</v>
      </c>
      <c r="C1" s="49" t="s">
        <v>9</v>
      </c>
    </row>
    <row r="2" spans="1:3">
      <c r="A2" s="30">
        <v>1.01</v>
      </c>
      <c r="B2" s="50" t="str" cm="1">
        <f t="array" ref="B2:C50">'WRA Worksheet'!F3:G51</f>
        <v>No evidence of cultivation to reduce weediness.</v>
      </c>
      <c r="C2" s="51">
        <v>0</v>
      </c>
    </row>
    <row r="3" spans="1:3">
      <c r="A3" s="30">
        <v>1.02</v>
      </c>
      <c r="B3" s="50">
        <v>0</v>
      </c>
      <c r="C3" s="50">
        <v>0</v>
      </c>
    </row>
    <row r="4" spans="1:3">
      <c r="A4" s="30">
        <v>1.03</v>
      </c>
      <c r="B4" s="50">
        <v>0</v>
      </c>
      <c r="C4" s="50">
        <v>0</v>
      </c>
    </row>
    <row r="5" spans="1:3" ht="32.1">
      <c r="A5" s="30">
        <v>2.0099999999999998</v>
      </c>
      <c r="B5" s="52" t="str">
        <v>High climate suitability for north and central zone but much lower suitability for south zone. See climate suitability map.</v>
      </c>
      <c r="C5" s="53" t="str">
        <v>See attached climate suitability map.</v>
      </c>
    </row>
    <row r="6" spans="1:3">
      <c r="A6" s="30">
        <v>2.02</v>
      </c>
      <c r="B6" s="53" t="str">
        <v>High confidence in suitability for north and central zone and less confidence for south zone. See climate suitability map.</v>
      </c>
      <c r="C6" s="54">
        <v>0</v>
      </c>
    </row>
    <row r="7" spans="1:3">
      <c r="A7" s="30">
        <v>2.0299999999999998</v>
      </c>
      <c r="B7" s="54" t="str">
        <v>"Native to Eurasia, Russian-thistle is distributed throughout most arid and semiarid regions of the world.  In North America Russian thistle occurs from British Columbia east to Labrador and south through the conterminous United States to northern Mexico" (1) "Estimated to range from Cool Temperate Desert to Steppe to Subtropical Very Dry to Thorn Forest Life Zones, Russian thistle is reported to tolerate annual precipitation of 2.6 to 9.7 dm (mean of 4 cases = 4.9), annual temperature of 9.2 to 23.8°C (mean of 4 cases = 15.3), and pH of 7.0 to 7.9 (mean of 2 cases = 7.4)" (2)</v>
      </c>
      <c r="C7" s="53" t="str">
        <v>(1) https://www.fs.usda.gov/database/feis/plants/forb/salkal/all.html (2) James A. Duke. 1983. Handbook of Energy Crops. unpublished. https://hort.purdue.edu/newcrop/duke_energy/Salsola_kali.html</v>
      </c>
    </row>
    <row r="8" spans="1:3" ht="15.95">
      <c r="A8" s="30">
        <v>2.04</v>
      </c>
      <c r="B8" s="51" t="str">
        <v>Some conflicting information: taxon is adapted to arid and semi-arid climates. "tolerates a very high range of annual rainfall and annual temperatures (9 to 24°C noted by Duke, 1983)(1)." "Russian thistle is reported to tolerate annual precipitation of 2.6 to 9.7 dm (mean of 4 cases = 4.9), annual temperature of 9.2 to 23.8°C (mean of 4 cases = 15.3) (2)." Climate suitability mapping shows high suitability for these areas, however.</v>
      </c>
      <c r="C8" s="51" t="str">
        <v>(1) https://www.cabidigitallibrary.org/doi/full/10.1079/cabicompendium.50297 (2) James A. Duke. 1983. Handbook of Energy Crops. unpublished. https://hort.purdue.edu/newcrop/duke_energy/Salsola_kali.html</v>
      </c>
    </row>
    <row r="9" spans="1:3" ht="80.099999999999994">
      <c r="A9" s="30">
        <v>2.0499999999999998</v>
      </c>
      <c r="B9" s="51" t="str">
        <v>Taxon has been introduced repeatedly, but some confliciting information: "It was first introduced to the United States in 1873 when flaxseed that had been brought to and planted in South Dakota was found to be contaminated by Russian thistle seeds (1)." Taxon was "present in major East coast seaports, from Charleston to Boston, by the early 19th century (2)."</v>
      </c>
      <c r="C9" s="53" t="str">
        <v>(1) https://files.cfc.umt.edu/cesu/NPS/CSU/2013/13Payne_ROMO_restoration_history_Russian%20thistle.pdf (2) https://invasions.si.edu/nemesis/chesreport/species_summary/salsola%20kali</v>
      </c>
    </row>
    <row r="10" spans="1:3" ht="63.95">
      <c r="A10" s="30">
        <v>3.01</v>
      </c>
      <c r="B10" s="51" t="str">
        <v>Taxon is naturalized in Australia, New Zealand, Canada, Mexico, U.S., Argentina, and Chile (1). "the weed quickly spread and
established itself [in the U.S.](2)."</v>
      </c>
      <c r="C10" s="53" t="str">
        <v>(1) https://ars-grin.gov/gringlobal/taxon/taxonomydetail?id=310094 (2) https://files.cfc.umt.edu/cesu/NPS/CSU/2013/13Payne_ROMO_restoration_history_Russian%20thistle.pdf</v>
      </c>
    </row>
    <row r="11" spans="1:3" ht="80.099999999999994">
      <c r="A11" s="30">
        <v>3.02</v>
      </c>
      <c r="B11" s="50" t="str">
        <v>"It is frequently an unwanted weed (1)." &amp; "Disturbed areas, roadsides, ditchbanks, fallow abandoned grain-fields, overgrazed ranges, and pastures. Common to abundant in Western and parts of the Central States of the US, occasional along the eastern and southern coasts, where it is spreading rapidly (Reed, 1970). Treated as a serious weed in Afghanistan and Argentina, a principal weed in Canada and Hungary, a common weed in Iran, Italy, Morocco, South Africa, and the United States. Listed also as weed in Australia, Chile, China, Egypt, Greece, Hawaii, Indonesia, Iran, Japan, Lebanon, Mexico, Norway, New Zealand, Pakistan, Poland, Turkey, and the USSR (Holm et al., 1977). (2)" Taxon will infest disturbed areas quickly (3).</v>
      </c>
      <c r="C11" s="53" t="str">
        <v>(1) https://www.fs.usda.gov/database/feis/plants/forb/salkal/all.html (2) James A. Duke. 1983. Handbook of Energy Crops. unpublished. https://hort.purdue.edu/newcrop/duke_energy/Salsola_kali.html (3) https://books.google.com/books?id=i7JjRXH6uq4C&amp;pg=RA1-PA719&amp;vq=salsola&amp;dq=salsola+kali+%2B+%22self+compatible%22&amp;lr=&amp;source=gbs_search_s&amp;hl=en#v=onepage&amp;q=salsola&amp;f=false</v>
      </c>
    </row>
    <row r="12" spans="1:3" ht="32.1">
      <c r="A12" s="30">
        <v>3.03</v>
      </c>
      <c r="B12" s="50" t="str">
        <v>"Russian-thistle competes with crop plants for space, water, and nutrients (1)" Spines of S. kali can cut the limbs of livestock leading to infections and is a serious weed of barley, flax, oats, etc (2).</v>
      </c>
      <c r="C12" s="53" t="str">
        <v>(1) https://www.fs.usda.gov/database/feis/plants/forb/salkal/all.html (2) https://books.google.com/books?id=i7JjRXH6uq4C&amp;pg=RA1-PA719&amp;vq=salsola&amp;dq=salsola+kali+%2B+%22self+compatible%22&amp;lr=&amp;source=gbs_search_s&amp;hl=en#v=onepage&amp;q=salsola&amp;f=false</v>
      </c>
    </row>
    <row r="13" spans="1:3" ht="63.95">
      <c r="A13" s="30">
        <v>3.04</v>
      </c>
      <c r="B13" s="51" t="str">
        <v>"Considered very invasive, Salsola kali competes with native species and obstructs stream channels, roadways, and
can become a fire hazard (1)." "More work is required to elucidate the specific environmental impacts of S. kali and related species, such as its impact relative to native species diversity (2)." "Russian-thistle provides hiding cover for small mammals, songbirds, upland game birds, and waterfowl.  Seven percent of sage grouse in a southeastern Idaho big sagebrush (Artemisia tridentata) community used Russian-thistle for nesting cover (3)."</v>
      </c>
      <c r="C13" s="53" t="str">
        <v>(1) https://www.invasive.org/gist/moredocs/salkal01.pdf (2) https://www.cabidigitallibrary.org/doi/full/10.1079/cabicompendium.50297 (3) https://www.fs.usda.gov/database/feis/plants/forb/salkal/all.html [2025, July 3].</v>
      </c>
    </row>
    <row r="14" spans="1:3" ht="32.1">
      <c r="A14" s="30">
        <v>3.05</v>
      </c>
      <c r="B14" s="51" t="str">
        <v>S. tragus and S. paulsenii are invasive species in California (1)(2)(3).</v>
      </c>
      <c r="C14" s="53" t="str">
        <v>(1) https://www.cal-ipc.org/plants/profile/salsola-tragus-profile/ (2) https://www.cal-ipc.org/plants/profile/salsola-paulsenii-profile/ (3)  https://extension.unr.edu/publication.aspx?PubID=2787</v>
      </c>
    </row>
    <row r="15" spans="1:3">
      <c r="A15" s="30">
        <v>4.01</v>
      </c>
      <c r="B15" s="50" t="str">
        <v>Taxon forms sharp spines at the end of leaves. (1)(2)</v>
      </c>
      <c r="C15" s="55" t="str">
        <v>(1) James A. Duke. 1983. Handbook of Energy Crops. unpublished. https://hort.purdue.edu/newcrop/duke_energy/Salsola_kali.html (2) https://www.fs.usda.gov/database/feis/plants/forb/salkal/all.html [2025, July 3].</v>
      </c>
    </row>
    <row r="16" spans="1:3" ht="15.95">
      <c r="A16" s="30">
        <v>4.0199999999999996</v>
      </c>
      <c r="B16" s="51" t="str">
        <v>No evidence.</v>
      </c>
      <c r="C16" s="51">
        <v>0</v>
      </c>
    </row>
    <row r="17" spans="1:3" ht="15.95">
      <c r="A17" s="30">
        <v>4.03</v>
      </c>
      <c r="B17" s="51" t="str">
        <v>No evidence.</v>
      </c>
      <c r="C17" s="51">
        <v>0</v>
      </c>
    </row>
    <row r="18" spans="1:3" ht="80.099999999999994">
      <c r="A18" s="30">
        <v>4.04</v>
      </c>
      <c r="B18" s="51" t="str">
        <v xml:space="preserve">"Russian-thistle is preferred by prairie dogs.  It is palatable to
sheep and cattle from early spring until flowering (1)." "Cattle will graze the plant, and fence lines bar the movement of detached plants (2)." may be slightly toxic (3) </v>
      </c>
      <c r="C18" s="51" t="str">
        <v>(1) https://www.fs.usda.gov/database/feis/plants/forb/salkal/all.html [2025, July 3]. (2) https://www.ctahr.hawaii.edu/invweed/WeedsHI/W_Salsola_kali.pdf (3) James A. Duke. 1983. Handbook of Energy Crops. unpublished. https://hort.purdue.edu/newcrop/duke_energy/Salsola_kali.html</v>
      </c>
    </row>
    <row r="19" spans="1:3" ht="48">
      <c r="A19" s="30">
        <v>4.05</v>
      </c>
      <c r="B19" s="51" t="str">
        <v>Some conflicting information: "Can accumulate significant levels of nitrate and oxalate (1)." &amp; "It is palatable to
sheep and cattle from early spring until flowering (2)."</v>
      </c>
      <c r="C19" s="51" t="str">
        <v>(1) https://poisonousplants.cvmbs.colostate.edu/plant/85 (2) https://www.fs.usda.gov/database/feis/plants/forb/salkal/all.html [2025, July 3].</v>
      </c>
    </row>
    <row r="20" spans="1:3" ht="63.95">
      <c r="A20" s="30">
        <v>4.0599999999999996</v>
      </c>
      <c r="B20" s="51" t="str">
        <v>"S. kali is a host plant of the sugarbeet leafhopper. This insect vectors curly-top virus, a disease affecting sugar beets, tomatoes, and beans." (1)." Several known pests and pathogens affect S. kali including: Melanospora townei (on stems), Phymatotrichum omnivorum (root rot), Pleospora lecanora (on stems), etc. (2)</v>
      </c>
      <c r="C20" s="51" t="str">
        <v>(1) https://www.invasive.org/gist/moredocs/salkal01.pdf (2) James A. Duke. 1983. Handbook of Energy Crops. unpublished. https://hort.purdue.edu/newcrop/duke_energy/Salsola_kali.html</v>
      </c>
    </row>
    <row r="21" spans="1:3" ht="15.95">
      <c r="A21" s="30">
        <v>4.07</v>
      </c>
      <c r="B21" s="51" t="str">
        <v>"Pollen from Salsola kali, i.e., saltwort, Russian thistle, is a major allergen source in the coastal regions of southern Europe, in Turkey, Central Asia, and Iran. S. kali-allergic patients mainly suffer from hay-fever (i.e., rhinitis and conjunctivitis), asthma, and allergic skin symptoms (1)." "Pollens from the Salsola spp. are an important source of respiratory allergy in tropical countries (2)."</v>
      </c>
      <c r="C21" s="51" t="str">
        <v>(1) Peterkova, Ludmila et al. “The cytoskeletal protein profilin is an important allergen in saltwort (Salsola kali).” Frontiers in immunology vol. 15 1379833. 7 Jun. 2024, doi:10.3389/fimmu.2024.1379833  (2) Assarehzadegan, Mohammad Ali et al. “Allergy to Salsola Kali in a Salsola incanescens-rich area: role of extensive cross allergenicity.” Allergology international : official journal of the Japanese Society of Allergology vol. 58,2 (2009): 261-6. doi:10.2332/allergolint.08-OA-0041</v>
      </c>
    </row>
    <row r="22" spans="1:3" ht="32.1">
      <c r="A22" s="30">
        <v>4.08</v>
      </c>
      <c r="B22" s="51" t="str">
        <v>"Russian-thistle aids in spreading fire. It burns easily because the stems are spaced in an arrangement that allows for maximum air circulation (1)." S. kali grows quickly and adding to fuel load and can be a serious fire hazard (1)(2)."</v>
      </c>
      <c r="C22" s="53" t="str">
        <v>(1) https://www.fs.usda.gov/database/feis/plants/forb/salkal/all.html (2) https://www.invasive.org/gist/moredocs/salkal01.pdf</v>
      </c>
    </row>
    <row r="23" spans="1:3" ht="48">
      <c r="A23" s="30">
        <v>4.09</v>
      </c>
      <c r="B23" s="51" t="str">
        <v xml:space="preserve">"Russian-thistle is a shade-intolerant initial colonizer in primary and
secondary succession (1)." "It cannot grow in the shade (2)." </v>
      </c>
      <c r="C23" s="51" t="str">
        <v>(1) https://www.fs.usda.gov/database/feis/plants/forb/salkal/all.html (2) https://pfaf.org/user/Plant.aspx?LatinName=Salsola+kali</v>
      </c>
    </row>
    <row r="24" spans="1:3" ht="32.1">
      <c r="A24" s="30">
        <v>4.0999999999999996</v>
      </c>
      <c r="B24" s="51" t="str">
        <v>"It grows in any type of well-drained, uncompacted soil with a
sunny exposure.  It is most frequent, however, in alkaline or
saline soils due to reduced competition.  Russian-thistle cannot
tolerate saturated soil for extended periods of time (1)." S. kali can grow in a variety of soils, but grows well in less-fertile and well-drained arid soils (2).</v>
      </c>
      <c r="C24" s="51" t="str">
        <v>(1) https://www.fs.usda.gov/database/feis/plants/forb/salkal/all.html (2) https://books.google.com/books?id=i7JjRXH6uq4C&amp;pg=RA1-PA719&amp;vq=salsola&amp;dq=salsola+kali+%2B+%22self+compatible%22&amp;lr=&amp;source=gbs_search_s&amp;cad=0#v=onepage&amp;q=salsola&amp;f=false</v>
      </c>
    </row>
    <row r="25" spans="1:3" ht="15.95">
      <c r="A25" s="30">
        <v>4.1100000000000003</v>
      </c>
      <c r="B25" s="51" t="str">
        <v>No evidence of climbing or smothering vines and morphology.</v>
      </c>
      <c r="C25" s="51" t="str">
        <v>(1) https://www.fs.usda.gov/database/feis/plants/forb/salkal/all.html</v>
      </c>
    </row>
    <row r="26" spans="1:3" ht="15.95">
      <c r="A26" s="30">
        <v>4.12</v>
      </c>
      <c r="B26" s="51" t="str">
        <v>Taxon disperses across the landscape in a linear pattern, it is possible to prevent movement but does not grow in thickets (1).</v>
      </c>
      <c r="C26" s="51" t="str">
        <v>(1) https://books.google.com/books?id=i7JjRXH6uq4C&amp;pg=RA1-PA719&amp;vq=salsola&amp;dq=salsola+kali+%2B+%22self+compatible%22&amp;lr=&amp;source=gbs_search_s&amp;cad=0#v=onepage&amp;q=salsola&amp;f=false</v>
      </c>
    </row>
    <row r="27" spans="1:3" ht="15.95">
      <c r="A27" s="30">
        <v>5.01</v>
      </c>
      <c r="B27" s="51" t="str">
        <v>Taxon is a terrestrial forb. (1)(2)</v>
      </c>
      <c r="C27" s="51" t="str">
        <v>(1) https://www.fs.usda.gov/database/feis/plants/forb/salkal/all.html (2) https://books.google.com/books?id=i7JjRXH6uq4C&amp;pg=RA1-PA719&amp;vq=salsola&amp;dq=salsola+kali+%2B+%22self+compatible%22&amp;lr=&amp;source=gbs_search_s&amp;cad=0#v=onepage&amp;q=salsola&amp;f=false</v>
      </c>
    </row>
    <row r="28" spans="1:3" ht="15.95">
      <c r="A28" s="30">
        <v>5.0199999999999996</v>
      </c>
      <c r="B28" s="51" t="str">
        <v>Not of the Poaceae family. Taxon is of the Chenopodiaceae family.</v>
      </c>
      <c r="C28" s="51" t="str">
        <v>(1) https://www.invasive.org/gist/moredocs/salkal01.pdf</v>
      </c>
    </row>
    <row r="29" spans="1:3" ht="15.95">
      <c r="A29" s="30">
        <v>5.03</v>
      </c>
      <c r="B29" s="51" t="str">
        <v>Taxon has no nitrogen-fixation characteristics and is an annual forb. (1)(2)</v>
      </c>
      <c r="C29" s="51" t="str">
        <v>(1) https://floraveg.eu/en/taxon/overview/Salsola%20kali%20aggr. (2) https://www.fs.usda.gov/database/feis/plants/forb/salkal/all.html</v>
      </c>
    </row>
    <row r="30" spans="1:3" ht="15.95">
      <c r="A30" s="30">
        <v>5.04</v>
      </c>
      <c r="B30" s="51" t="str">
        <v>Taxon is a therophyte (1). Taproot present, but no evidence of other underground storage tissues (1)(2)</v>
      </c>
      <c r="C30" s="51" t="str">
        <v>(1) https://www.fs.usda.gov/database/feis/plants/forb/salkal/all.html (2) https://books.google.com/books?id=i7JjRXH6uq4C&amp;pg=RA1-PA719&amp;vq=salsola&amp;dq=salsola+kali+%2B+%22self+compatible%22&amp;lr=&amp;source=gbs_search_s&amp;cad=0#v=onepage&amp;q=salsola&amp;f=false</v>
      </c>
    </row>
    <row r="31" spans="1:3" ht="27.95">
      <c r="A31" s="30">
        <v>6.01</v>
      </c>
      <c r="B31" s="50" t="str">
        <v>No evidence.</v>
      </c>
      <c r="C31" s="51">
        <v>0</v>
      </c>
    </row>
    <row r="32" spans="1:3" ht="48">
      <c r="A32" s="30">
        <v>6.02</v>
      </c>
      <c r="B32" s="51" t="str">
        <v>"One plant typically produces about 250,000 seeds, which remain viable for less than a year (1)."Salsola kali is a summer annual that reproduces by seed (2)."</v>
      </c>
      <c r="C32" s="51" t="str">
        <v>(1) https://www.fs.usda.gov/database/feis/plants/forb/salkal/all.html (2) https://www.invasive.org/gist/moredocs/salkal01.pdf</v>
      </c>
    </row>
    <row r="33" spans="1:3" ht="48">
      <c r="A33" s="30">
        <v>6.03</v>
      </c>
      <c r="B33" s="51" t="str">
        <v>Hybridizes readily with other Salsola species. (1)(2)</v>
      </c>
      <c r="C33" s="51" t="str">
        <v>(1) https://www.universityofcalifornia.edu/news/new-tumbleweed-species-rapidly-expanding-range (2) https://www.fs.usda.gov/database/feis/plants/forb/salkal/all.html</v>
      </c>
    </row>
    <row r="34" spans="1:3" ht="32.1">
      <c r="A34" s="30">
        <v>6.04</v>
      </c>
      <c r="B34" s="51" t="str">
        <v>No information is available.</v>
      </c>
      <c r="C34" s="51">
        <v>0</v>
      </c>
    </row>
    <row r="35" spans="1:3" ht="15.95">
      <c r="A35" s="30">
        <v>6.05</v>
      </c>
      <c r="B35" s="51" t="str">
        <v>Taxon is wind-pollinated. (1)</v>
      </c>
      <c r="C35" s="51" t="str">
        <v>(1) https://pfaf.org/user/Plant.aspx?LatinName=Salsola+kali</v>
      </c>
    </row>
    <row r="36" spans="1:3" ht="15.95">
      <c r="A36" s="30">
        <v>6.06</v>
      </c>
      <c r="B36" s="51" t="str">
        <v>."Salsola kali is a summer annual that reproduces by seed (1)."</v>
      </c>
      <c r="C36" s="51" t="str">
        <v>(1) https://www.invasive.org/gist/moredocs/salkal01.pdf</v>
      </c>
    </row>
    <row r="37" spans="1:3" ht="15.95">
      <c r="A37" s="30">
        <v>6.07</v>
      </c>
      <c r="B37" s="51" t="str">
        <v>Taxon is an annual forb. Seeds of taxon will germinate in spring and by late summer/fall the plant stem detaches from the roots and disperses seeds across the landscape. (1)(2)</v>
      </c>
      <c r="C37" s="51" t="str">
        <v>(1) https://www.fs.usda.gov/database/feis/plants/forb/salkal/all.html (2) https://wiki.bugwood.org/Salsola_kali</v>
      </c>
    </row>
    <row r="38" spans="1:3" ht="80.099999999999994">
      <c r="A38" s="30">
        <v>7.01</v>
      </c>
      <c r="B38" s="51" t="str">
        <v>Taxon is adapted to seed dispersal by wind. No evidence of burrs, hairs, or stickiness to attach to clothes, hair, or equipment.</v>
      </c>
      <c r="C38" s="51">
        <v>0</v>
      </c>
    </row>
    <row r="39" spans="1:3" ht="32.1">
      <c r="A39" s="30">
        <v>7.02</v>
      </c>
      <c r="B39" s="51" t="str">
        <v>Taxon is considered a weed, no evidence of intentional transport. (1)(2)</v>
      </c>
      <c r="C39" s="51" t="str">
        <v>(1) https://www.fs.usda.gov/database/feis/plants/forb/salkal/all.html (2) https://books.google.com/books?id=i7JjRXH6uq4C&amp;pg=RA1-PA719&amp;vq=salsola&amp;dq=salsola+kali+%2B+%22self+compatible%22&amp;lr=&amp;source=gbs_search_s&amp;hl=en#v=onepage&amp;q=salsola&amp;f=false</v>
      </c>
    </row>
    <row r="40" spans="1:3" ht="63.95">
      <c r="A40" s="30">
        <v>7.03</v>
      </c>
      <c r="B40" s="50" t="str">
        <v>No evidence.</v>
      </c>
      <c r="C40" s="51">
        <v>0</v>
      </c>
    </row>
    <row r="41" spans="1:3" ht="15.95">
      <c r="A41" s="30">
        <v>7.04</v>
      </c>
      <c r="B41" s="51" t="str">
        <v>Taxon is adapted to seed dispersal over long-distance by wind. (1)(2)(3)</v>
      </c>
      <c r="C41" s="51" t="str">
        <v>(1) https://www.fs.usda.gov/database/feis/plants/forb/salkal/all.html (2) https://www.invasive.org/weedcd/pdfs/wow/russian-thistle.pdf (3) https://wiki.bugwood.org/Salsola_kali</v>
      </c>
    </row>
    <row r="42" spans="1:3" ht="15.95">
      <c r="A42" s="30">
        <v>7.05</v>
      </c>
      <c r="B42" s="51" t="str">
        <v>Taxon is adapted to seed dispersal over long-distance by wind. (1)(2)(3)</v>
      </c>
      <c r="C42" s="51" t="str">
        <v>(1) https://www.fs.usda.gov/database/feis/plants/forb/salkal/all.html (2) https://www.invasive.org/weedcd/pdfs/wow/russian-thistle.pdf (3) https://wiki.bugwood.org/Salsola_kali</v>
      </c>
    </row>
    <row r="43" spans="1:3" ht="15.95">
      <c r="A43" s="30">
        <v>7.06</v>
      </c>
      <c r="B43" s="51" t="str">
        <v>Taxon is adapted to seed dispersal over long-distance by wind. (1)(2)(3)</v>
      </c>
      <c r="C43" s="51" t="str">
        <v>(1) https://www.fs.usda.gov/database/feis/plants/forb/salkal/all.html (2) https://www.invasive.org/weedcd/pdfs/wow/russian-thistle.pdf (3) https://wiki.bugwood.org/Salsola_kali</v>
      </c>
    </row>
    <row r="44" spans="1:3" ht="32.1">
      <c r="A44" s="30">
        <v>7.07</v>
      </c>
      <c r="B44" s="51" t="str">
        <v>Taxon is adapted to seed dispersal over long-distance by wind. (1)(2)(3)</v>
      </c>
      <c r="C44" s="51" t="str">
        <v>(1) https://www.fs.usda.gov/database/feis/plants/forb/salkal/all.html (2) https://www.invasive.org/weedcd/pdfs/wow/russian-thistle.pdf (3) https://wiki.bugwood.org/Salsola_kali</v>
      </c>
    </row>
    <row r="45" spans="1:3" ht="32.1">
      <c r="A45" s="30">
        <v>7.08</v>
      </c>
      <c r="B45" s="50" t="str">
        <v>Unknown</v>
      </c>
      <c r="C45" s="51">
        <v>0</v>
      </c>
    </row>
    <row r="46" spans="1:3" ht="48">
      <c r="A46" s="30">
        <v>8.01</v>
      </c>
      <c r="B46" s="50" t="str">
        <v>"A single plant can produce 100 - 200,000 seeds (1)." " One plant can produce up to one million seeds (2)."</v>
      </c>
      <c r="C46" s="51" t="str">
        <v>(1) https://www.fnai.org/species-communities/invasives/invasive-species?ID=143 (2) https://www.invasive.org/weedcd/pdfs/wow/russian-thistle.pdf</v>
      </c>
    </row>
    <row r="47" spans="1:3" ht="48">
      <c r="A47" s="30">
        <v>8.02</v>
      </c>
      <c r="B47" s="51" t="str">
        <v>"One plant typically produces about 250,000 seeds, which remain viable for less than a year (1)."Seed longevity is short and rapidly declines after 2 years in the soil (2)."</v>
      </c>
      <c r="C47" s="51" t="str">
        <v>(1) https://www.fs.usda.gov/database/feis/plants/forb/salkal/all.html (2) https://www.invasive.org/gist/moredocs/salkal01.pdf</v>
      </c>
    </row>
    <row r="48" spans="1:3" ht="48">
      <c r="A48" s="30">
        <v>8.0299999999999994</v>
      </c>
      <c r="B48" s="51" t="str">
        <v>"It can be effectively controlled using dicamba, glyphosate or paraquat (1)." &amp; "Glyphosate can provide control of Salsola kali. Apply the herbicide before seed set (2)."</v>
      </c>
      <c r="C48" s="51" t="str">
        <v>(1) https://www.invasive.org/weedcd/pdfs/wow/russian-thistle.pdf (2) https://www.fnai.org/species-communities/invasives/invasive-species?ID=143</v>
      </c>
    </row>
    <row r="49" spans="1:3" ht="48">
      <c r="A49" s="30">
        <v>8.0399999999999991</v>
      </c>
      <c r="B49" s="51" t="str">
        <v>"Prescribed burning will not control Russian-thistle, since it colonizes
from off-site and thrives in disturbed communities (1)." "They are strongly competitive in semiarid areas and are heavily favored by disturbance (2)."</v>
      </c>
      <c r="C49" s="51" t="str">
        <v>(1) https://www.fs.usda.gov/database/feis/plants/forb/salkal/all.html (2) https://www.invasive.org/weedcd/pdfs/wow/russian-thistle.pdf</v>
      </c>
    </row>
    <row r="50" spans="1:3">
      <c r="A50" s="30">
        <v>8.0500000000000007</v>
      </c>
      <c r="B50" s="50" t="str">
        <v>"Two insects have been approved and released for control of Russian thistle: a leaf mining moth (Coleophora klimeschiella) and a stem boring moth (Coloephora parthenica) (1)." Several known pests and pathogens affect S. kali including: Melanospora townei (on stems), Phymatotrichum omnivorum (root rot), Pleospora lecanora (on stems), etc. (2)</v>
      </c>
      <c r="C50" s="51" t="str">
        <v>(1) https://www.invasive.org/weedcd/pdfs/wow/russian-thistle.pdf (2) James A. Duke. 1983. Handbook of Energy Crops. unpublished. https://hort.purdue.edu/newcrop/duke_energy/Salsola_kali.html</v>
      </c>
    </row>
  </sheetData>
  <sheetProtection algorithmName="SHA-512" hashValue="HwVsddSKA36z0HQovLp52AHeyUwXIB3BK9O2Nfeb1wc6CSMAX71mBA8zvBTYMnBwR7SnlERXptCmZRxSLLKyAA==" saltValue="5pGpLizWx2P+VsfdacsGS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D21906AFC853A408AD5005C49B5E75E" ma:contentTypeVersion="17" ma:contentTypeDescription="Create a new document." ma:contentTypeScope="" ma:versionID="413b67428e06e4fbe1596370e8681275">
  <xsd:schema xmlns:xsd="http://www.w3.org/2001/XMLSchema" xmlns:xs="http://www.w3.org/2001/XMLSchema" xmlns:p="http://schemas.microsoft.com/office/2006/metadata/properties" xmlns:ns2="f21a967f-c9b6-4417-8b28-12bf5b07c60b" xmlns:ns3="898990d9-3832-423e-b64c-5c8524f186af" targetNamespace="http://schemas.microsoft.com/office/2006/metadata/properties" ma:root="true" ma:fieldsID="c5fcf276c65ab6b33a94e4b45a17df5b" ns2:_="" ns3:_="">
    <xsd:import namespace="f21a967f-c9b6-4417-8b28-12bf5b07c60b"/>
    <xsd:import namespace="898990d9-3832-423e-b64c-5c8524f186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1a967f-c9b6-4417-8b28-12bf5b07c6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fa0c477a-f09e-4137-8c49-77869fdcca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8990d9-3832-423e-b64c-5c8524f186a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10cedfe-beb2-4ef3-8cef-26ff56bb9e6e}" ma:internalName="TaxCatchAll" ma:showField="CatchAllData" ma:web="898990d9-3832-423e-b64c-5c8524f186af">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21a967f-c9b6-4417-8b28-12bf5b07c60b">
      <Terms xmlns="http://schemas.microsoft.com/office/infopath/2007/PartnerControls"/>
    </lcf76f155ced4ddcb4097134ff3c332f>
    <TaxCatchAll xmlns="898990d9-3832-423e-b64c-5c8524f186a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2BD690-7259-4DBC-8A5D-C249DBE270FE}"/>
</file>

<file path=customXml/itemProps2.xml><?xml version="1.0" encoding="utf-8"?>
<ds:datastoreItem xmlns:ds="http://schemas.openxmlformats.org/officeDocument/2006/customXml" ds:itemID="{624714E1-6774-437D-801A-4B8EB940739E}"/>
</file>

<file path=customXml/itemProps3.xml><?xml version="1.0" encoding="utf-8"?>
<ds:datastoreItem xmlns:ds="http://schemas.openxmlformats.org/officeDocument/2006/customXml" ds:itemID="{C72C3439-75BE-411A-8E6B-DF10E44BED2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Wanamaker,Christian E</dc:creator>
  <cp:keywords/>
  <dc:description/>
  <cp:lastModifiedBy>Kim,Seokmin</cp:lastModifiedBy>
  <cp:revision/>
  <dcterms:created xsi:type="dcterms:W3CDTF">2021-06-15T16:34:22Z</dcterms:created>
  <dcterms:modified xsi:type="dcterms:W3CDTF">2025-07-09T19:15:22Z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0x010100BD21906AFC853A408AD5005C49B5E75E</vt:lpwstr>
  </property>
  <property fmtid="{D5CDD505-2E9C-101B-9397-08002B2CF9AE}" pid="3" name="MediaServiceImageTags">
    <vt:lpwstr/>
  </property>
</Properties>
</file>