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Users/seokminkim/Desktop/Assessments/"/>
    </mc:Choice>
  </mc:AlternateContent>
  <xr:revisionPtr revIDLastSave="223" documentId="13_ncr:1_{C116D94F-4D03-3B40-8287-B36BBAD89845}" xr6:coauthVersionLast="47" xr6:coauthVersionMax="47" xr10:uidLastSave="{5919F56A-2187-49E1-81EE-BF60C585EC37}"/>
  <bookViews>
    <workbookView xWindow="1420" yWindow="760" windowWidth="27260" windowHeight="17140" xr2:uid="{DC9EAAB9-A961-4D36-B025-37CCF3FD5897}"/>
  </bookViews>
  <sheets>
    <sheet name="WRA Worksheet" sheetId="1" r:id="rId1"/>
    <sheet name="LUT" sheetId="2" r:id="rId2"/>
    <sheet name="PDF Template Scoresheet" sheetId="3" r:id="rId3"/>
    <sheet name="PDF Template Refs &amp; Data" sheetId="4" r:id="rId4"/>
  </sheets>
  <definedNames>
    <definedName name="_xlnm._FilterDatabase" localSheetId="0" hidden="1">'WRA Worksheet'!$B$65:$C$67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 l="1"/>
  <c r="D4" i="3" s="1"/>
  <c r="A1" i="3"/>
  <c r="D71" i="1"/>
  <c r="D73" i="1"/>
  <c r="C74" i="1" s="1"/>
  <c r="C53" i="3" a="1"/>
  <c r="C53" i="3" s="1"/>
  <c r="D72" i="1"/>
  <c r="I26" i="2"/>
  <c r="I27" i="2"/>
  <c r="D3" i="1"/>
  <c r="D3" i="3" s="1"/>
  <c r="D5" i="1"/>
  <c r="D5" i="3" s="1"/>
  <c r="D8" i="1"/>
  <c r="D8" i="3" s="1"/>
  <c r="D9" i="1"/>
  <c r="D9" i="3" s="1"/>
  <c r="D11" i="1"/>
  <c r="D11" i="3" s="1"/>
  <c r="D12" i="1"/>
  <c r="D12" i="3" s="1"/>
  <c r="D13" i="1"/>
  <c r="D13" i="3" s="1"/>
  <c r="D14" i="1"/>
  <c r="D14" i="3" s="1"/>
  <c r="D15" i="1"/>
  <c r="D15" i="3" s="1"/>
  <c r="D16" i="1"/>
  <c r="D16" i="3" s="1"/>
  <c r="D17" i="1"/>
  <c r="D17" i="3" s="1"/>
  <c r="D18" i="1"/>
  <c r="D18" i="3" s="1"/>
  <c r="D19" i="1"/>
  <c r="D19" i="3" s="1"/>
  <c r="D20" i="1"/>
  <c r="D20" i="3" s="1"/>
  <c r="D21" i="1"/>
  <c r="D21" i="3" s="1"/>
  <c r="D22" i="1"/>
  <c r="D22" i="3" s="1"/>
  <c r="D23" i="1"/>
  <c r="D23" i="3" s="1"/>
  <c r="D24" i="1"/>
  <c r="D24" i="3" s="1"/>
  <c r="D25" i="1"/>
  <c r="D25" i="3" s="1"/>
  <c r="D26" i="1"/>
  <c r="D26" i="3" s="1"/>
  <c r="D27" i="1"/>
  <c r="D27" i="3" s="1"/>
  <c r="D28" i="1"/>
  <c r="D28" i="3" s="1"/>
  <c r="D29" i="1"/>
  <c r="D29" i="3" s="1"/>
  <c r="D30" i="1"/>
  <c r="D30" i="3" s="1"/>
  <c r="D31" i="1"/>
  <c r="D31" i="3" s="1"/>
  <c r="D32" i="1"/>
  <c r="D32" i="3" s="1"/>
  <c r="D33" i="1"/>
  <c r="D33" i="3" s="1"/>
  <c r="D34" i="1"/>
  <c r="D34" i="3" s="1"/>
  <c r="D35" i="1"/>
  <c r="D35" i="3" s="1"/>
  <c r="D36" i="1"/>
  <c r="D36" i="3" s="1"/>
  <c r="D37" i="1"/>
  <c r="D37" i="3" s="1"/>
  <c r="D38" i="1"/>
  <c r="D38" i="3" s="1"/>
  <c r="D39" i="1"/>
  <c r="D39" i="3" s="1"/>
  <c r="D40" i="1"/>
  <c r="D40" i="3" s="1"/>
  <c r="D41" i="1"/>
  <c r="D41" i="3" s="1"/>
  <c r="D42" i="1"/>
  <c r="D42" i="3" s="1"/>
  <c r="D43" i="1"/>
  <c r="D43" i="3" s="1"/>
  <c r="D44" i="1"/>
  <c r="D44" i="3" s="1"/>
  <c r="D45" i="1"/>
  <c r="D45" i="3" s="1"/>
  <c r="D46" i="1"/>
  <c r="D46" i="3" s="1"/>
  <c r="D47" i="1"/>
  <c r="D47" i="3" s="1"/>
  <c r="D48" i="1"/>
  <c r="D48" i="3" s="1"/>
  <c r="D49" i="1"/>
  <c r="D49" i="3" s="1"/>
  <c r="D50" i="1"/>
  <c r="D50" i="3" s="1"/>
  <c r="D51" i="1"/>
  <c r="D51" i="3" s="1"/>
  <c r="C57" i="1"/>
  <c r="B57" i="3" s="1"/>
  <c r="C57" i="3" s="1"/>
  <c r="C58" i="1"/>
  <c r="B58" i="3" s="1"/>
  <c r="C58" i="3" s="1"/>
  <c r="C59" i="1"/>
  <c r="B59" i="3" s="1"/>
  <c r="C59" i="3" s="1"/>
  <c r="B2" i="4" a="1"/>
  <c r="B2" i="4" s="1"/>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C12" i="3"/>
  <c r="C11" i="3"/>
  <c r="C10" i="3"/>
  <c r="C9" i="3"/>
  <c r="C8" i="3"/>
  <c r="C7" i="3"/>
  <c r="C6" i="3"/>
  <c r="C4" i="3"/>
  <c r="C5" i="3"/>
  <c r="C3" i="3"/>
  <c r="D59" i="1" l="1"/>
  <c r="D58" i="1"/>
  <c r="C60" i="3"/>
  <c r="C60" i="1"/>
  <c r="B60" i="3" s="1"/>
  <c r="D57" i="1"/>
  <c r="D53" i="1"/>
  <c r="D60" i="1" l="1"/>
  <c r="D54" i="1"/>
  <c r="C54" i="3" s="1"/>
  <c r="C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<sst xmlns="http://schemas.openxmlformats.org/spreadsheetml/2006/main" count="337" uniqueCount="170">
  <si>
    <t>Species:</t>
  </si>
  <si>
    <t xml:space="preserve">    Duranta erecta L. aka golden dewdrop, Pigeon Berry, or Skyflower.    Duranta angustifolia Salisb.
    Duranta dentata Pers.
    Duranta ellisiae Jacq.
    Duranta inermis L.
    Duranta integrifolia Tod.
    Duranta latifolia Salisb.
    Duranta microphylla Willd.
    Duranta plumieri Jacq.
    Duranta racemosa Mill.
    Duranta repens L.
    Duranta spinosa Mill.
    Duranta turbinata Tod.
    Duranta xalapensis Kunth
    Ellisia acuta L.</t>
  </si>
  <si>
    <r>
      <rPr>
        <sz val="11"/>
        <color rgb="FF000000"/>
        <rFont val="Calibri"/>
      </rPr>
      <t>Assessment date:</t>
    </r>
    <r>
      <rPr>
        <sz val="11"/>
        <color rgb="FFFF0000"/>
        <rFont val="Calibri"/>
      </rPr>
      <t xml:space="preserve"> 10 July 2025</t>
    </r>
    <r>
      <rPr>
        <sz val="11"/>
        <color rgb="FF000000"/>
        <rFont val="Calibri"/>
      </rPr>
      <t xml:space="preserve"> Prepared by Cameron Deelstra</t>
    </r>
  </si>
  <si>
    <t>Number</t>
  </si>
  <si>
    <t>Question</t>
  </si>
  <si>
    <t>Answer</t>
  </si>
  <si>
    <t>Score</t>
  </si>
  <si>
    <t>Uncertainty</t>
  </si>
  <si>
    <t>Evidence</t>
  </si>
  <si>
    <t>Reference</t>
  </si>
  <si>
    <t>Is the species highly domesticated?</t>
  </si>
  <si>
    <t>n</t>
  </si>
  <si>
    <t>No evidence of cultivation to reduce weediness.</t>
  </si>
  <si>
    <t>Has the species become naturalised where grown?</t>
  </si>
  <si>
    <t>Does the species have weedy races?</t>
  </si>
  <si>
    <t>Species suited to Florida's USDA climate zones (1-low; 2-intermediate; 3-high)
       North Zone: suited to Zones 8, 9
       Central Zone: suited to Zones 9, 10
       South Zone: suited to Zone 10</t>
  </si>
  <si>
    <t>High climate suitability for North, Central, and South zones. See attached climate suitability map.</t>
  </si>
  <si>
    <t>See attached climate suitability map.</t>
  </si>
  <si>
    <t>Quality of climate match data (1-low; 2-intermediate; 3-high)</t>
  </si>
  <si>
    <t>High confidence in suitability for all zones. See climate suitability map.</t>
  </si>
  <si>
    <t>Broad climate suitability (environmental versatility)</t>
  </si>
  <si>
    <t>y</t>
  </si>
  <si>
    <t>Taxon grows in hardiness zones 9a through 11b. (1) or at least the zones in 10 and 11 (2)</t>
  </si>
  <si>
    <t>(1) https://gardeningsolutions.ifas.ufl.edu/plants/trees-and-shrubs/shrubs/golden-dewdrop/ (2) https://www.missouribotanicalgarden.org/PlantFinder/PlantFinderDetails.aspx?taxonid=287483</t>
  </si>
  <si>
    <t>Native or naturalized in habitats with periodic inundation
       North Zone: mean annual precipitation 50-70 inches
       Central Zone: mean annual precipitation 40-60 inches
       South Zone: mean annual precipitation 40-60 inches</t>
  </si>
  <si>
    <t>Taxon is native to tropical and subtropical habitats in Central and South America; now has been naturalized in Florida and parts of Africa and Asia. (1)(2)</t>
  </si>
  <si>
    <t>(1) https://www.missouribotanicalgarden.org/PlantFinder/PlantFinderDetails.aspx?taxonid=287483 (2) https://www.gbif.org/species/2925655</t>
  </si>
  <si>
    <t>Does the species have a history of repeated introductions outside its natural range?</t>
  </si>
  <si>
    <t>Taxon is commonly used as an ornamental plant and is now established across Florida and parts of Africa and Asia. (1)(2)</t>
  </si>
  <si>
    <t>(1) https://www.thespruce.com/duranta-plant-care-and-growing-guide-4684565 (2) https://www.gbif.org/species/2925655</t>
  </si>
  <si>
    <t>Naturalized beyond native range</t>
  </si>
  <si>
    <t>Garden/amenity/disturbance weed</t>
  </si>
  <si>
    <t>Taxon grows well in disurbed sites (1)(2)(3).</t>
  </si>
  <si>
    <t>(1) https://plants.ces.ncsu.edu/plants/duranta-erecta/ (2) https://floridata.com/plant/589 (3) https://weeds.brisbane.qld.gov.au/weeds/duranta</t>
  </si>
  <si>
    <t>Weed of agriculture</t>
  </si>
  <si>
    <t>No evidence of taxon causing loss of agricultural productivity.</t>
  </si>
  <si>
    <t>Environmental weed</t>
  </si>
  <si>
    <t>"Duranta (Duranta erecta) is regarded as an environmental weed in Queensland and northern New South Wales. It was recently listed among the top 50 most invasive species in the New South Wales North Coast environmental weed survey and among the top 100 most invasive plants in south-eastern Queensland (1)." "reported to invade riparian habitats and scrublands, causing changes to natural ecosystems (Weeds of Australia, 2016) (2)."</t>
  </si>
  <si>
    <t>(1) https://weeds.brisbane.qld.gov.au/weeds/duranta (2) https://www.cabidigitallibrary.org/doi/full/10.1079/cabicompendium.20192</t>
  </si>
  <si>
    <t>Congeneric weed</t>
  </si>
  <si>
    <t>No evidence.</t>
  </si>
  <si>
    <t>Produces spines, thorns or burrs</t>
  </si>
  <si>
    <t>Taxon has thorns (1)(2)</t>
  </si>
  <si>
    <t>(1) https://plants.ces.ncsu.edu/plants/duranta-erecta/ (2) https://floridata.com/plant/589</t>
  </si>
  <si>
    <t>Allelopathic</t>
  </si>
  <si>
    <t>?</t>
  </si>
  <si>
    <t>Some evidence of allelopathic characteristics. more information needed.</t>
  </si>
  <si>
    <t xml:space="preserve">(1) 
  Universidade Federal de Alfenas Researchers Describe New Findings in Horticulture. NewsRX LLC, 2024. Print.
</t>
  </si>
  <si>
    <t>Parasitic</t>
  </si>
  <si>
    <t>Unpalatable to grazing animals</t>
  </si>
  <si>
    <t>Taxon is highly poisonous can cause death if consumed. (1)(2)(3)</t>
  </si>
  <si>
    <t>(1) https://plants.ces.ncsu.edu/plants/duranta-erecta/ (2) https://www.gardenia.net/plant/duranta-erecta (3) https://plantmaster.com/plants/eplant.php?plantnum=24531</t>
  </si>
  <si>
    <t>Toxic to animals</t>
  </si>
  <si>
    <t>Host for recognised pests and pathogens</t>
  </si>
  <si>
    <t>Taxon is not typically seriously affected by common pests and pathogens (1)(2).</t>
  </si>
  <si>
    <t>Causes allergies or is otherwise toxic to humans</t>
  </si>
  <si>
    <t>(1) https://www.gardenia.net/plant/duranta-erecta (2) https://plantmaster.com/plants/eplant.php?plantnum=24531</t>
  </si>
  <si>
    <t>Creates a fire hazard in natural ecosystems</t>
  </si>
  <si>
    <t>Not enough information.</t>
  </si>
  <si>
    <t>(1) https://pacificfireexchange.org/weed-fire-risk-assessments/factsheets/Duranta-erecta.pdf</t>
  </si>
  <si>
    <t>Is a shade tolerant plant at some stage of its life cycle</t>
  </si>
  <si>
    <t>Taxon can grow in shade but prefers full sun. (1)(2)</t>
  </si>
  <si>
    <t>(1) https://gardeningsolutions.ifas.ufl.edu/plants/trees-and-shrubs/shrubs/golden-dewdrop/ (2) https://floridata.com/plant/589</t>
  </si>
  <si>
    <t>Grows on infertile soils (oligotrophic, limerock, or excessively draining soils).  North &amp; Central Zones: infertile soils; South Zone: shallow limerock or Histisols.</t>
  </si>
  <si>
    <t>Taxon grows in "moist, fertile, well-drained soils in full sun (1)." Taxon grows in rich loam that is well-drained. (2)</t>
  </si>
  <si>
    <t>(1) https://www.missouribotanicalgarden.org/PlantFinder/PlantFinderDetails.aspx?taxonid=287483 (2) https://www.thespruce.com/duranta-plant-care-and-growing-guide-4684565</t>
  </si>
  <si>
    <t>Climbing or smothering growth habit</t>
  </si>
  <si>
    <t>Taxon grows vine-like branches but no evidence of climbing or smothering habit. (1)(2)</t>
  </si>
  <si>
    <t>(1) https://www.gardenia.net/plant/duranta-erecta (2) https://www.cabidigitallibrary.org/doi/full/10.1079/cabicompendium.20192</t>
  </si>
  <si>
    <t>Forms dense thickets</t>
  </si>
  <si>
    <t>Taxon grows in dense thickets and is commonly used as an ornamental hedge that can prevent movement. (1)(2)</t>
  </si>
  <si>
    <t>(1) https://www.thespruce.com/duranta-plant-care-and-growing-guide-4684565 (2) https://www.gardenia.net/plant/duranta-erecta</t>
  </si>
  <si>
    <t>Aquatic</t>
  </si>
  <si>
    <t>Taxon is a terrestrial shrub.</t>
  </si>
  <si>
    <t>(1) https://www.cabidigitallibrary.org/doi/full/10.1079/cabicompendium.20192</t>
  </si>
  <si>
    <t>Grass</t>
  </si>
  <si>
    <t>Not of the Poaceae family. Taxon is of the Verbenaceae family.</t>
  </si>
  <si>
    <t>Nitrogen fixing woody plant</t>
  </si>
  <si>
    <t>Geophyte</t>
  </si>
  <si>
    <t>Evidence of substantial reproductive failure in native habitat</t>
  </si>
  <si>
    <t>Produces viable seed</t>
  </si>
  <si>
    <t>Taxon reproduces via seed and vegetatively (1)(2). "If you wish to propagate it, seeds or stem cuttings are the best methods." (1)</t>
  </si>
  <si>
    <t>Hybridizes naturally</t>
  </si>
  <si>
    <t>Taxon has several morphologically distinct varieties, but more information about hybridization is needed. (1)</t>
  </si>
  <si>
    <t>(1) https://www.thespruce.com/duranta-plant-care-and-growing-guide-4684565</t>
  </si>
  <si>
    <t>Self-compatible or apomictic</t>
  </si>
  <si>
    <t>Requires specialist pollinators</t>
  </si>
  <si>
    <t>Taxon flowers will attract a variety of pollinators. (1)(2)</t>
  </si>
  <si>
    <t>Reproduction by vegetative propagation</t>
  </si>
  <si>
    <t>Minimum generative time (years)</t>
  </si>
  <si>
    <t>1 or fewer</t>
  </si>
  <si>
    <t>Taxon is an annual with rapid growth rate. (1)(2)</t>
  </si>
  <si>
    <t>(1) https://plants.ces.ncsu.edu/plants/duranta-erecta/ (2) https://landscapeplants.aub.edu.lb/Plants/PlantProfile/ede9a5a9-349f-4a1a-bad7-24cce90d3b22</t>
  </si>
  <si>
    <t>Propagules likely to be dispersed unintentionally (plants growing in heavily trafficked areas)</t>
  </si>
  <si>
    <t>No evidence that propagules can attach to skin, clothes, or machinery.</t>
  </si>
  <si>
    <t>Propagules dispersed intentionally by people</t>
  </si>
  <si>
    <t>Taxon is an ornamental plant commonly used in landscaping. (1)(2)</t>
  </si>
  <si>
    <t>(1) https://www.thespruce.com/duranta-plant-care-and-growing-guide-4684565 (2) https://www.business.qld.gov.au/industries/farms-fishing-forestry/agriculture/biosecurity/plants/invasive/other/duranta</t>
  </si>
  <si>
    <t>Propagules likely to disperse as a produce contaminant</t>
  </si>
  <si>
    <t>Propagules adapted to wind dispersal</t>
  </si>
  <si>
    <t>Propagules water dispersed</t>
  </si>
  <si>
    <t>Propagules bird dispersed</t>
  </si>
  <si>
    <t>Seeds and fruit are not toxic to birds and can be dispersed by them. (1)(2)</t>
  </si>
  <si>
    <t>(1) https://plants.ces.ncsu.edu/plants/duranta-erecta/ (2) https://www.business.qld.gov.au/industries/farms-fishing-forestry/agriculture/biosecurity/plants/invasive/other/duranta</t>
  </si>
  <si>
    <t>Propagules dispersed by other animals (externally)</t>
  </si>
  <si>
    <t>Propagules dispersed by other animals (internally)</t>
  </si>
  <si>
    <t>Prolific seed production</t>
  </si>
  <si>
    <t>Evidence that a persistent propagule bank is formed (&gt;1 yr)</t>
  </si>
  <si>
    <t>Well controlled by herbicides</t>
  </si>
  <si>
    <t>Taxon can be controlled via mechanical and chemical methods. (1)(2)</t>
  </si>
  <si>
    <t>(1) https://www.publications.qld.gov.au/ckan-publications-attachments-prod/resources/7e6bb95f-d828-4414-96c7-9c848cbe0841/duranta.pdf?ETag=8fbd86c222e14c2c952a92129f050cf5 (2) https://www.cabidigitallibrary.org/doi/full/10.1079/cabicompendium.20192</t>
  </si>
  <si>
    <t>Tolerates, or benefits from, mutilation or cultivation</t>
  </si>
  <si>
    <t>Taxon can reproduce vegetatively and grows rapidly. Mutilation and cultivation will promote spread. (1)(2)</t>
  </si>
  <si>
    <t>(1) https://www.cabidigitallibrary.org/doi/full/10.1079/cabicompendium.20192 (2) https://globaljournals.org/GJHSS_Volume13/1-The-Effects-of-Cutting-Types-and-Length.pdf</t>
  </si>
  <si>
    <t>Effective natural enemies present in U.S.</t>
  </si>
  <si>
    <t>Total Score</t>
  </si>
  <si>
    <t>Outcome</t>
  </si>
  <si>
    <t>Section</t>
  </si>
  <si>
    <t># of questions answered</t>
  </si>
  <si>
    <t>satisfy minimum?</t>
  </si>
  <si>
    <t>A</t>
  </si>
  <si>
    <t>B</t>
  </si>
  <si>
    <t>C</t>
  </si>
  <si>
    <t>total</t>
  </si>
  <si>
    <t>Do not complete unless the Outcome (cell D54) is "Evaluate Further"</t>
  </si>
  <si>
    <t xml:space="preserve">Secondary Screening </t>
  </si>
  <si>
    <t xml:space="preserve"> Taxon shade-tolerant or forms dense stands?</t>
  </si>
  <si>
    <t xml:space="preserve"> Taxon is clearly bird- or wind-dispersed?</t>
  </si>
  <si>
    <t xml:space="preserve"> Taxon's life cycle &lt;4 years?</t>
  </si>
  <si>
    <t xml:space="preserve"> Weed of cultivated land?</t>
  </si>
  <si>
    <t xml:space="preserve"> Unpalatable to grazing animals?</t>
  </si>
  <si>
    <t xml:space="preserve"> Forms dense stands/populations?</t>
  </si>
  <si>
    <t xml:space="preserve"> Taxon a tree or tree-like shrub?</t>
  </si>
  <si>
    <t xml:space="preserve"> Taxon herbaceous or a low-growing shrub?</t>
  </si>
  <si>
    <t xml:space="preserve"> Taxon a vine or liana?</t>
  </si>
  <si>
    <t>Secondary Screening result:</t>
  </si>
  <si>
    <t>Scorecard</t>
  </si>
  <si>
    <t>Lookup Table A1:</t>
  </si>
  <si>
    <t>N Score</t>
  </si>
  <si>
    <t>Y Score</t>
  </si>
  <si>
    <t>Locate value of inputs and lookup output for each question</t>
  </si>
  <si>
    <r>
      <rPr>
        <b/>
        <sz val="11"/>
        <color theme="1"/>
        <rFont val="Calibri"/>
        <family val="2"/>
        <scheme val="minor"/>
      </rPr>
      <t>A</t>
    </r>
    <r>
      <rPr>
        <sz val="11"/>
        <color theme="1"/>
        <rFont val="Calibri"/>
        <family val="2"/>
        <scheme val="minor"/>
      </rPr>
      <t xml:space="preserve"> C</t>
    </r>
  </si>
  <si>
    <r>
      <t xml:space="preserve">                                         </t>
    </r>
    <r>
      <rPr>
        <b/>
        <i/>
        <sz val="11"/>
        <color theme="1"/>
        <rFont val="Calibri"/>
        <family val="2"/>
        <scheme val="minor"/>
      </rPr>
      <t xml:space="preserve"> Yes</t>
    </r>
    <r>
      <rPr>
        <sz val="11"/>
        <color theme="1"/>
        <rFont val="Calibri"/>
        <family val="2"/>
        <scheme val="minor"/>
      </rPr>
      <t xml:space="preserve"> to questions 3.01-3.05</t>
    </r>
  </si>
  <si>
    <t>default</t>
  </si>
  <si>
    <t>Inputs</t>
  </si>
  <si>
    <t>The response to qestions 2.01 and 2.02 is 2 unless a climate analysis is done</t>
  </si>
  <si>
    <t>Results</t>
  </si>
  <si>
    <t>Refer to lookup Table A1</t>
  </si>
  <si>
    <r>
      <t xml:space="preserve">       </t>
    </r>
    <r>
      <rPr>
        <b/>
        <i/>
        <sz val="11"/>
        <color theme="1"/>
        <rFont val="Calibri"/>
        <family val="2"/>
        <scheme val="minor"/>
      </rPr>
      <t xml:space="preserve">  No</t>
    </r>
    <r>
      <rPr>
        <sz val="11"/>
        <color theme="1"/>
        <rFont val="Calibri"/>
        <family val="2"/>
        <scheme val="minor"/>
      </rPr>
      <t xml:space="preserve"> to questions 3.01-3.02</t>
    </r>
  </si>
  <si>
    <t>E</t>
  </si>
  <si>
    <t xml:space="preserve">Input </t>
  </si>
  <si>
    <t>N</t>
  </si>
  <si>
    <t>Y</t>
  </si>
  <si>
    <t>3.02-3.05</t>
  </si>
  <si>
    <r>
      <rPr>
        <b/>
        <sz val="11"/>
        <color theme="1"/>
        <rFont val="Calibri"/>
        <family val="2"/>
        <scheme val="minor"/>
      </rPr>
      <t>B</t>
    </r>
    <r>
      <rPr>
        <sz val="11"/>
        <color theme="1"/>
        <rFont val="Calibri"/>
        <family val="2"/>
        <scheme val="minor"/>
      </rPr>
      <t xml:space="preserve"> C</t>
    </r>
  </si>
  <si>
    <t>Lookup Table for 6.07</t>
  </si>
  <si>
    <t>Years</t>
  </si>
  <si>
    <t>Lookup for Secondary Screening (Vine/Liana Only)</t>
  </si>
  <si>
    <t>Test 1:</t>
  </si>
  <si>
    <t>Test 2:</t>
  </si>
  <si>
    <r>
      <rPr>
        <b/>
        <sz val="11"/>
        <color theme="1"/>
        <rFont val="Calibri"/>
        <family val="2"/>
        <scheme val="minor"/>
      </rPr>
      <t>C</t>
    </r>
    <r>
      <rPr>
        <sz val="11"/>
        <color theme="1"/>
        <rFont val="Calibri"/>
        <family val="2"/>
        <scheme val="minor"/>
      </rPr>
      <t xml:space="preserve"> E</t>
    </r>
  </si>
  <si>
    <t>Refer to lookup Table A3</t>
  </si>
  <si>
    <t>ZONES</t>
  </si>
  <si>
    <r>
      <t xml:space="preserve">Genus species </t>
    </r>
    <r>
      <rPr>
        <b/>
        <sz val="14"/>
        <rFont val="Calibri"/>
        <family val="2"/>
        <scheme val="minor"/>
      </rPr>
      <t xml:space="preserve">(common name) </t>
    </r>
  </si>
  <si>
    <t>Species suited to Florida's USDA climate zones (0-low; 1-intermediate; 2-high)
       North Zone: suited to Zones 8, 9
       Central Zone: suited to Zones 9, 10
       South Zone: suited to Zone 10</t>
  </si>
  <si>
    <t>Quality of climate match data (0-low; 1-intermediate; 2-high)</t>
  </si>
  <si>
    <t xml:space="preserve">Implemented Pacific Second Screening </t>
  </si>
  <si>
    <t>Risk Assessment Results</t>
  </si>
  <si>
    <t>section</t>
  </si>
  <si>
    <t># questions answered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</si>
</sst>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theme="1"/>
      <name val="Calibri"/>
      <scheme val="minor"/>
    </font>
    <font>
      <b/>
      <sz val="11"/>
      <color theme="1"/>
      <name val="Calibri"/>
      <family val="2"/>
      <scheme val="minor"/>
    </font>
    <font>
      <b/>
      <sz val="11"/>
      <color theme="1" tint="0.499984740745262"/>
      <name val="Calibri"/>
      <family val="2"/>
      <scheme val="minor"/>
    </font>
    <font>
      <sz val="8"/>
      <color theme="1"/>
      <name val="Calibri"/>
      <family val="2"/>
      <scheme val="minor"/>
    </font>
    <font>
      <sz val="7"/>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
      <sz val="12"/>
      <name val="Calibri"/>
      <family val="2"/>
      <scheme val="minor"/>
    </font>
    <font>
      <b/>
      <i/>
      <sz val="14"/>
      <name val="Calibri"/>
      <family val="2"/>
      <scheme val="minor"/>
    </font>
    <font>
      <sz val="11"/>
      <color indexed="8"/>
      <name val="Calibri"/>
      <family val="2"/>
      <scheme val="minor"/>
    </font>
    <font>
      <sz val="9"/>
      <color indexed="8"/>
      <name val="Helvetica"/>
      <family val="2"/>
    </font>
    <font>
      <sz val="11"/>
      <name val="Calibri"/>
      <family val="2"/>
      <scheme val="minor"/>
    </font>
    <font>
      <b/>
      <sz val="11"/>
      <color indexed="8"/>
      <name val="Calibri"/>
      <family val="2"/>
      <scheme val="minor"/>
    </font>
    <font>
      <b/>
      <sz val="9"/>
      <color indexed="8"/>
      <name val="Helvetica"/>
      <family val="2"/>
    </font>
    <font>
      <b/>
      <sz val="9"/>
      <name val="Arial"/>
      <family val="2"/>
    </font>
    <font>
      <b/>
      <sz val="10"/>
      <name val="Calibri"/>
      <family val="2"/>
      <scheme val="minor"/>
    </font>
    <font>
      <sz val="9"/>
      <name val="Arial"/>
      <family val="2"/>
    </font>
    <font>
      <sz val="10"/>
      <name val="Calibri"/>
      <family val="2"/>
      <scheme val="minor"/>
    </font>
    <font>
      <b/>
      <sz val="14"/>
      <name val="Calibri"/>
      <family val="2"/>
      <scheme val="minor"/>
    </font>
    <font>
      <sz val="10"/>
      <name val="Arial"/>
      <family val="2"/>
    </font>
    <font>
      <sz val="11"/>
      <name val="Calibri"/>
      <family val="2"/>
    </font>
    <font>
      <sz val="11"/>
      <name val="Arial"/>
      <family val="2"/>
    </font>
    <font>
      <sz val="10"/>
      <name val="Calibri"/>
      <family val="2"/>
    </font>
    <font>
      <b/>
      <sz val="12"/>
      <color theme="4"/>
      <name val="Arial"/>
      <family val="2"/>
    </font>
    <font>
      <sz val="10"/>
      <color theme="1"/>
      <name val="Calibri"/>
      <family val="2"/>
    </font>
    <font>
      <b/>
      <sz val="11"/>
      <color rgb="FFFF0000"/>
      <name val="Calibri"/>
      <family val="2"/>
      <scheme val="minor"/>
    </font>
    <font>
      <sz val="11"/>
      <color rgb="FF000000"/>
      <name val="Calibri"/>
    </font>
    <font>
      <sz val="11"/>
      <color rgb="FFFF0000"/>
      <name val="Calibri"/>
    </font>
    <font>
      <sz val="11"/>
      <color theme="1"/>
      <name val="Calibri"/>
    </font>
  </fonts>
  <fills count="7">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38">
    <border>
      <left/>
      <right/>
      <top/>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diagonal/>
    </border>
    <border>
      <left/>
      <right style="double">
        <color indexed="64"/>
      </right>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style="thin">
        <color theme="2"/>
      </left>
      <right/>
      <top/>
      <bottom style="double">
        <color theme="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s>
  <cellStyleXfs count="1">
    <xf numFmtId="0" fontId="0" fillId="0" borderId="0" applyProtection="0"/>
  </cellStyleXfs>
  <cellXfs count="157">
    <xf numFmtId="0" fontId="0" fillId="0" borderId="0" xfId="0"/>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9" xfId="0" applyBorder="1"/>
    <xf numFmtId="0" fontId="0" fillId="0" borderId="20" xfId="0" applyBorder="1"/>
    <xf numFmtId="0" fontId="0" fillId="0" borderId="21" xfId="0" applyBorder="1"/>
    <xf numFmtId="0" fontId="0" fillId="0" borderId="15" xfId="0" applyBorder="1" applyAlignment="1">
      <alignment horizontal="center"/>
    </xf>
    <xf numFmtId="0" fontId="0" fillId="0" borderId="0" xfId="0" applyAlignment="1">
      <alignment horizontal="center" vertical="center"/>
    </xf>
    <xf numFmtId="0" fontId="0" fillId="0" borderId="15" xfId="0" applyBorder="1" applyAlignment="1">
      <alignment horizontal="center" vertical="center"/>
    </xf>
    <xf numFmtId="0" fontId="0" fillId="0" borderId="0" xfId="0" applyAlignment="1">
      <alignment horizontal="center"/>
    </xf>
    <xf numFmtId="0" fontId="0" fillId="0" borderId="20" xfId="0" applyBorder="1" applyAlignment="1">
      <alignment horizontal="center" vertical="center"/>
    </xf>
    <xf numFmtId="0" fontId="0" fillId="0" borderId="20" xfId="0" applyBorder="1" applyAlignment="1">
      <alignment horizontal="center"/>
    </xf>
    <xf numFmtId="0" fontId="0" fillId="0" borderId="21" xfId="0" applyBorder="1" applyAlignment="1">
      <alignment horizontal="center"/>
    </xf>
    <xf numFmtId="0" fontId="2" fillId="0" borderId="15" xfId="0" applyFont="1" applyBorder="1" applyAlignment="1">
      <alignment horizontal="center"/>
    </xf>
    <xf numFmtId="0" fontId="2" fillId="0" borderId="0" xfId="0" applyFont="1" applyAlignment="1" applyProtection="1">
      <alignment horizontal="center" vertical="top"/>
      <protection locked="0"/>
    </xf>
    <xf numFmtId="0" fontId="2" fillId="0" borderId="0" xfId="0" applyFont="1" applyAlignment="1" applyProtection="1">
      <alignment horizontal="center" vertical="top" wrapText="1"/>
    </xf>
    <xf numFmtId="0" fontId="2" fillId="0" borderId="4" xfId="0" applyFont="1" applyBorder="1" applyAlignment="1" applyProtection="1">
      <alignment wrapText="1"/>
    </xf>
    <xf numFmtId="0" fontId="0" fillId="0" borderId="23" xfId="0" applyBorder="1" applyAlignment="1" applyProtection="1">
      <alignment horizontal="center" vertical="center" wrapText="1"/>
    </xf>
    <xf numFmtId="0" fontId="0" fillId="0" borderId="6" xfId="0" applyBorder="1" applyAlignment="1" applyProtection="1">
      <alignment horizontal="center" vertical="center" wrapText="1"/>
    </xf>
    <xf numFmtId="0" fontId="2" fillId="0" borderId="2" xfId="0" applyFont="1" applyBorder="1" applyAlignment="1" applyProtection="1">
      <alignment wrapText="1"/>
    </xf>
    <xf numFmtId="0" fontId="2" fillId="0" borderId="3" xfId="0" applyFont="1" applyBorder="1" applyAlignment="1" applyProtection="1">
      <alignment wrapText="1"/>
    </xf>
    <xf numFmtId="0" fontId="0" fillId="0" borderId="0" xfId="0" applyAlignment="1" applyProtection="1">
      <alignment horizontal="center" vertical="center" wrapText="1"/>
    </xf>
    <xf numFmtId="0" fontId="2" fillId="0" borderId="5" xfId="0" applyFont="1" applyBorder="1" applyAlignment="1" applyProtection="1">
      <alignment wrapText="1"/>
    </xf>
    <xf numFmtId="0" fontId="0" fillId="0" borderId="1" xfId="0" applyBorder="1" applyAlignment="1" applyProtection="1">
      <alignment horizontal="center" vertical="center" wrapText="1"/>
    </xf>
    <xf numFmtId="0" fontId="2" fillId="0" borderId="0" xfId="0" applyFont="1" applyAlignment="1" applyProtection="1">
      <alignment wrapText="1"/>
    </xf>
    <xf numFmtId="0" fontId="2" fillId="0" borderId="22" xfId="0" applyFont="1" applyBorder="1" applyAlignment="1" applyProtection="1">
      <alignment wrapText="1"/>
    </xf>
    <xf numFmtId="0" fontId="7" fillId="0" borderId="22" xfId="0" applyFont="1" applyBorder="1" applyAlignment="1" applyProtection="1">
      <alignment wrapText="1"/>
    </xf>
    <xf numFmtId="2" fontId="11" fillId="0" borderId="29" xfId="0" applyNumberFormat="1" applyFont="1" applyBorder="1" applyAlignment="1">
      <alignment horizontal="left" vertical="top" wrapText="1"/>
    </xf>
    <xf numFmtId="2" fontId="12" fillId="5" borderId="29" xfId="0" applyNumberFormat="1" applyFont="1" applyFill="1" applyBorder="1" applyAlignment="1">
      <alignment horizontal="left" vertical="top" wrapText="1"/>
    </xf>
    <xf numFmtId="0" fontId="14" fillId="5" borderId="29" xfId="0" applyFont="1" applyFill="1" applyBorder="1" applyAlignment="1">
      <alignment vertical="top" wrapText="1"/>
    </xf>
    <xf numFmtId="0" fontId="13" fillId="5" borderId="29" xfId="0" applyFont="1" applyFill="1" applyBorder="1" applyAlignment="1">
      <alignment horizontal="left" vertical="top" wrapText="1"/>
    </xf>
    <xf numFmtId="0" fontId="7" fillId="5" borderId="29" xfId="0" applyFont="1" applyFill="1" applyBorder="1" applyAlignment="1">
      <alignment vertical="top" wrapText="1"/>
    </xf>
    <xf numFmtId="2" fontId="11" fillId="0" borderId="0" xfId="0" applyNumberFormat="1" applyFont="1" applyAlignment="1">
      <alignment horizontal="right" vertical="top" wrapText="1"/>
    </xf>
    <xf numFmtId="0" fontId="11" fillId="0" borderId="0" xfId="0" applyFont="1" applyAlignment="1">
      <alignment vertical="top" wrapText="1"/>
    </xf>
    <xf numFmtId="0" fontId="13" fillId="0" borderId="0" xfId="0" applyFont="1"/>
    <xf numFmtId="0" fontId="15" fillId="0" borderId="2" xfId="0" applyFont="1" applyBorder="1" applyAlignment="1">
      <alignment vertical="top" wrapText="1"/>
    </xf>
    <xf numFmtId="0" fontId="16" fillId="0" borderId="3" xfId="0" applyFont="1" applyBorder="1" applyAlignment="1">
      <alignment wrapText="1"/>
    </xf>
    <xf numFmtId="0" fontId="17" fillId="0" borderId="4" xfId="0" applyFont="1" applyBorder="1" applyAlignment="1">
      <alignment wrapText="1"/>
    </xf>
    <xf numFmtId="0" fontId="18" fillId="0" borderId="22" xfId="0" applyFont="1" applyBorder="1"/>
    <xf numFmtId="0" fontId="18" fillId="0" borderId="0" xfId="0" applyFont="1"/>
    <xf numFmtId="0" fontId="19" fillId="0" borderId="23" xfId="0" applyFont="1" applyBorder="1"/>
    <xf numFmtId="0" fontId="18" fillId="0" borderId="5" xfId="0" applyFont="1" applyBorder="1"/>
    <xf numFmtId="0" fontId="18" fillId="0" borderId="1" xfId="0" applyFont="1" applyBorder="1"/>
    <xf numFmtId="0" fontId="19" fillId="0" borderId="6" xfId="0" applyFont="1" applyBorder="1"/>
    <xf numFmtId="0" fontId="7" fillId="4" borderId="29" xfId="0" applyFont="1" applyFill="1" applyBorder="1" applyAlignment="1">
      <alignment horizontal="center" wrapText="1"/>
    </xf>
    <xf numFmtId="0" fontId="7" fillId="4" borderId="29" xfId="0" applyFont="1" applyFill="1" applyBorder="1" applyAlignment="1">
      <alignment horizontal="center" vertical="top"/>
    </xf>
    <xf numFmtId="0" fontId="7" fillId="4" borderId="29" xfId="0" applyFont="1" applyFill="1" applyBorder="1" applyAlignment="1">
      <alignment horizontal="center" vertical="top" wrapText="1"/>
    </xf>
    <xf numFmtId="0" fontId="21" fillId="0" borderId="29" xfId="0" applyFont="1" applyBorder="1" applyAlignment="1">
      <alignment vertical="center" wrapText="1"/>
    </xf>
    <xf numFmtId="0" fontId="0" fillId="0" borderId="29" xfId="0" applyBorder="1" applyAlignment="1">
      <alignment vertical="center" wrapText="1"/>
    </xf>
    <xf numFmtId="0" fontId="22" fillId="0" borderId="29" xfId="0" applyFont="1" applyBorder="1" applyAlignment="1">
      <alignment vertical="center" wrapText="1"/>
    </xf>
    <xf numFmtId="0" fontId="13" fillId="0" borderId="29" xfId="0" applyFont="1" applyBorder="1" applyAlignment="1">
      <alignment vertical="center" wrapText="1"/>
    </xf>
    <xf numFmtId="0" fontId="23" fillId="0" borderId="29" xfId="0" applyFont="1" applyBorder="1" applyAlignment="1">
      <alignment vertical="center" wrapText="1"/>
    </xf>
    <xf numFmtId="0" fontId="24" fillId="0" borderId="29" xfId="0" applyFont="1" applyBorder="1" applyAlignment="1">
      <alignment vertical="center" wrapText="1"/>
    </xf>
    <xf numFmtId="0" fontId="0" fillId="0" borderId="0" xfId="0" applyAlignment="1" applyProtection="1">
      <alignment wrapText="1"/>
      <protection locked="0"/>
    </xf>
    <xf numFmtId="0" fontId="0" fillId="3" borderId="24" xfId="0" applyFill="1" applyBorder="1" applyAlignment="1" applyProtection="1">
      <alignment wrapText="1"/>
      <protection locked="0"/>
    </xf>
    <xf numFmtId="0" fontId="0" fillId="0" borderId="0" xfId="0" applyProtection="1">
      <protection locked="0"/>
    </xf>
    <xf numFmtId="0" fontId="0" fillId="0" borderId="0" xfId="0" applyAlignment="1" applyProtection="1">
      <alignment wrapText="1"/>
    </xf>
    <xf numFmtId="0" fontId="0" fillId="3" borderId="0" xfId="0" applyFill="1" applyAlignment="1" applyProtection="1">
      <alignment wrapText="1"/>
    </xf>
    <xf numFmtId="0" fontId="0" fillId="0" borderId="4" xfId="0" applyBorder="1" applyAlignment="1" applyProtection="1">
      <alignment horizontal="center" vertical="center" wrapText="1"/>
    </xf>
    <xf numFmtId="0" fontId="0" fillId="3" borderId="25" xfId="0" applyFill="1" applyBorder="1" applyAlignment="1" applyProtection="1">
      <alignment wrapText="1"/>
      <protection locked="0"/>
    </xf>
    <xf numFmtId="0" fontId="0" fillId="0" borderId="26" xfId="0" applyBorder="1" applyAlignment="1" applyProtection="1">
      <alignment wrapText="1"/>
      <protection locked="0"/>
    </xf>
    <xf numFmtId="0" fontId="0" fillId="0" borderId="0" xfId="0" applyAlignment="1" applyProtection="1">
      <alignment horizontal="left" vertical="top" wrapText="1"/>
      <protection locked="0"/>
    </xf>
    <xf numFmtId="0" fontId="0" fillId="3" borderId="24" xfId="0" applyFill="1" applyBorder="1" applyProtection="1">
      <protection locked="0"/>
    </xf>
    <xf numFmtId="2" fontId="11" fillId="0" borderId="0" xfId="0" applyNumberFormat="1" applyFont="1" applyAlignment="1" applyProtection="1">
      <alignment horizontal="right" vertical="top" wrapText="1"/>
    </xf>
    <xf numFmtId="0" fontId="11" fillId="0" borderId="0" xfId="0" applyFont="1" applyAlignment="1" applyProtection="1">
      <alignment vertical="top" wrapText="1"/>
    </xf>
    <xf numFmtId="0" fontId="13" fillId="0" borderId="0" xfId="0" applyFont="1" applyAlignment="1" applyProtection="1">
      <alignment vertical="top" wrapText="1"/>
    </xf>
    <xf numFmtId="0" fontId="2" fillId="0" borderId="2" xfId="0" applyFont="1" applyBorder="1" applyAlignment="1" applyProtection="1">
      <alignment horizontal="left" vertical="center" wrapText="1"/>
    </xf>
    <xf numFmtId="0" fontId="2" fillId="0" borderId="5" xfId="0" applyFont="1" applyBorder="1" applyAlignment="1" applyProtection="1">
      <alignment horizontal="left" vertical="center" wrapText="1"/>
    </xf>
    <xf numFmtId="0" fontId="0" fillId="0" borderId="14" xfId="0" applyBorder="1" applyProtection="1"/>
    <xf numFmtId="0" fontId="2" fillId="3" borderId="30" xfId="0" applyFont="1" applyFill="1" applyBorder="1" applyAlignment="1" applyProtection="1">
      <alignment horizontal="right"/>
    </xf>
    <xf numFmtId="0" fontId="7" fillId="4" borderId="29" xfId="0" applyFont="1" applyFill="1" applyBorder="1" applyAlignment="1" applyProtection="1">
      <alignment horizontal="center" vertical="center" wrapText="1"/>
    </xf>
    <xf numFmtId="2" fontId="11" fillId="0" borderId="29" xfId="0" applyNumberFormat="1" applyFont="1" applyBorder="1" applyAlignment="1" applyProtection="1">
      <alignment horizontal="left" vertical="top" wrapText="1"/>
    </xf>
    <xf numFmtId="0" fontId="11" fillId="0" borderId="10" xfId="0" applyFont="1" applyBorder="1" applyAlignment="1" applyProtection="1">
      <alignment vertical="top" wrapText="1"/>
    </xf>
    <xf numFmtId="0" fontId="12" fillId="0" borderId="29" xfId="0" applyFont="1" applyBorder="1" applyAlignment="1" applyProtection="1">
      <alignment horizontal="center" vertical="top" wrapText="1"/>
    </xf>
    <xf numFmtId="0" fontId="12" fillId="0" borderId="0" xfId="0" applyFont="1" applyAlignment="1" applyProtection="1">
      <alignment vertical="center" wrapText="1"/>
    </xf>
    <xf numFmtId="0" fontId="12" fillId="0" borderId="0" xfId="0" applyFont="1" applyAlignment="1" applyProtection="1">
      <alignment vertical="top" wrapText="1"/>
    </xf>
    <xf numFmtId="0" fontId="0" fillId="0" borderId="29" xfId="0" applyBorder="1" applyAlignment="1" applyProtection="1">
      <alignment horizontal="center" vertical="top" wrapText="1"/>
    </xf>
    <xf numFmtId="0" fontId="13" fillId="0" borderId="10" xfId="0" applyFont="1" applyBorder="1" applyAlignment="1" applyProtection="1">
      <alignment vertical="top" wrapText="1"/>
    </xf>
    <xf numFmtId="16" fontId="12" fillId="0" borderId="29" xfId="0" applyNumberFormat="1" applyFont="1" applyBorder="1" applyAlignment="1" applyProtection="1">
      <alignment horizontal="center" vertical="top" wrapText="1"/>
    </xf>
    <xf numFmtId="0" fontId="0" fillId="0" borderId="29" xfId="0" applyBorder="1" applyAlignment="1" applyProtection="1">
      <alignment horizontal="center"/>
    </xf>
    <xf numFmtId="0" fontId="0" fillId="3" borderId="29" xfId="0" applyFill="1" applyBorder="1" applyAlignment="1" applyProtection="1">
      <alignment horizontal="center"/>
    </xf>
    <xf numFmtId="16" fontId="0" fillId="0" borderId="0" xfId="0" applyNumberFormat="1" applyAlignment="1" applyProtection="1">
      <alignment wrapText="1"/>
      <protection locked="0"/>
    </xf>
    <xf numFmtId="0" fontId="8" fillId="0" borderId="0" xfId="0" applyFont="1" applyAlignment="1" applyProtection="1">
      <alignment wrapText="1"/>
      <protection locked="0"/>
    </xf>
    <xf numFmtId="0" fontId="11" fillId="0" borderId="0" xfId="0" applyFont="1" applyAlignment="1" applyProtection="1">
      <alignment vertical="top" wrapText="1"/>
      <protection locked="0"/>
    </xf>
    <xf numFmtId="2" fontId="11" fillId="0" borderId="0" xfId="0" applyNumberFormat="1" applyFont="1" applyAlignment="1" applyProtection="1">
      <alignment horizontal="right" vertical="top" wrapText="1"/>
      <protection locked="0"/>
    </xf>
    <xf numFmtId="0" fontId="3" fillId="3" borderId="24" xfId="0" applyFont="1" applyFill="1" applyBorder="1" applyAlignment="1" applyProtection="1">
      <alignment horizontal="center" vertical="top" wrapText="1"/>
    </xf>
    <xf numFmtId="0" fontId="0" fillId="0" borderId="15" xfId="0" applyBorder="1" applyAlignment="1" applyProtection="1">
      <alignment horizontal="center"/>
    </xf>
    <xf numFmtId="0" fontId="0" fillId="0" borderId="21" xfId="0" applyBorder="1" applyAlignment="1" applyProtection="1">
      <alignment horizontal="center"/>
    </xf>
    <xf numFmtId="0" fontId="0" fillId="0" borderId="19" xfId="0" applyBorder="1" applyProtection="1"/>
    <xf numFmtId="0" fontId="0" fillId="0" borderId="0" xfId="0" applyAlignment="1" applyProtection="1">
      <alignment horizontal="center"/>
      <protection locked="0"/>
    </xf>
    <xf numFmtId="0" fontId="0" fillId="0" borderId="20" xfId="0" applyBorder="1" applyAlignment="1" applyProtection="1">
      <alignment horizontal="center"/>
      <protection locked="0"/>
    </xf>
    <xf numFmtId="0" fontId="0" fillId="0" borderId="0" xfId="0" applyAlignment="1" applyProtection="1">
      <alignment horizontal="center" vertical="center"/>
      <protection locked="0"/>
    </xf>
    <xf numFmtId="0" fontId="0" fillId="0" borderId="37" xfId="0" applyBorder="1" applyAlignment="1">
      <alignment horizontal="center"/>
    </xf>
    <xf numFmtId="0" fontId="0" fillId="0" borderId="19" xfId="0" applyBorder="1" applyAlignment="1">
      <alignment horizontal="center"/>
    </xf>
    <xf numFmtId="0" fontId="0" fillId="0" borderId="15" xfId="0" applyBorder="1" applyAlignment="1" applyProtection="1">
      <alignment horizontal="center" vertical="center"/>
    </xf>
    <xf numFmtId="0" fontId="25" fillId="5" borderId="28" xfId="0" applyFont="1" applyFill="1" applyBorder="1" applyAlignment="1" applyProtection="1">
      <alignment horizontal="left" vertical="center"/>
      <protection locked="0"/>
    </xf>
    <xf numFmtId="0" fontId="21" fillId="0" borderId="0" xfId="0" applyFont="1" applyAlignment="1" applyProtection="1">
      <alignment wrapText="1"/>
      <protection locked="0"/>
    </xf>
    <xf numFmtId="0" fontId="26" fillId="6" borderId="0" xfId="0" applyFont="1" applyFill="1" applyProtection="1">
      <protection locked="0"/>
    </xf>
    <xf numFmtId="0" fontId="26" fillId="6" borderId="0" xfId="0" applyFont="1" applyFill="1" applyAlignment="1" applyProtection="1">
      <alignment wrapText="1"/>
      <protection locked="0"/>
    </xf>
    <xf numFmtId="0" fontId="27" fillId="0" borderId="0" xfId="0" applyFont="1" applyAlignment="1" applyProtection="1">
      <alignment horizontal="center" vertical="top" wrapText="1"/>
      <protection locked="0"/>
    </xf>
    <xf numFmtId="0" fontId="0" fillId="3" borderId="32" xfId="0" applyFill="1" applyBorder="1" applyAlignment="1" applyProtection="1">
      <alignment horizontal="center"/>
    </xf>
    <xf numFmtId="0" fontId="0" fillId="3" borderId="31" xfId="0" applyFill="1" applyBorder="1" applyAlignment="1" applyProtection="1">
      <alignment horizontal="center"/>
    </xf>
    <xf numFmtId="0" fontId="0" fillId="0" borderId="0" xfId="0" applyAlignment="1" applyProtection="1">
      <alignment horizontal="center"/>
      <protection locked="0"/>
    </xf>
    <xf numFmtId="0" fontId="0" fillId="0" borderId="15" xfId="0" applyBorder="1" applyAlignment="1" applyProtection="1">
      <alignment horizontal="center"/>
      <protection locked="0"/>
    </xf>
    <xf numFmtId="0" fontId="2" fillId="0" borderId="20" xfId="0" applyFont="1" applyBorder="1" applyAlignment="1" applyProtection="1">
      <alignment horizontal="center" wrapText="1"/>
      <protection locked="0"/>
    </xf>
    <xf numFmtId="0" fontId="2" fillId="2" borderId="30" xfId="0" applyFont="1" applyFill="1" applyBorder="1" applyAlignment="1" applyProtection="1">
      <alignment horizontal="center" wrapText="1"/>
    </xf>
    <xf numFmtId="0" fontId="2" fillId="2" borderId="32" xfId="0" applyFont="1" applyFill="1" applyBorder="1" applyAlignment="1" applyProtection="1">
      <alignment horizontal="center" wrapText="1"/>
    </xf>
    <xf numFmtId="0" fontId="2" fillId="2" borderId="31" xfId="0" applyFont="1" applyFill="1" applyBorder="1" applyAlignment="1" applyProtection="1">
      <alignment horizontal="center" wrapText="1"/>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wrapText="1"/>
      <protection locked="0"/>
    </xf>
    <xf numFmtId="0" fontId="0" fillId="0" borderId="15" xfId="0" applyBorder="1" applyAlignment="1" applyProtection="1">
      <alignment horizontal="center" wrapText="1"/>
      <protection locked="0"/>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4" xfId="0" applyBorder="1" applyAlignment="1">
      <alignment vertical="top"/>
    </xf>
    <xf numFmtId="0" fontId="0" fillId="0" borderId="19" xfId="0" applyBorder="1" applyAlignment="1">
      <alignment vertical="top"/>
    </xf>
    <xf numFmtId="0" fontId="0" fillId="0" borderId="15"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5" fillId="2" borderId="7"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2" borderId="16"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8" xfId="0" applyFill="1" applyBorder="1" applyAlignment="1">
      <alignment horizontal="center" vertical="center" wrapText="1"/>
    </xf>
    <xf numFmtId="0" fontId="0" fillId="2" borderId="17" xfId="0" applyFill="1" applyBorder="1" applyAlignment="1">
      <alignment horizontal="center" vertical="center" wrapText="1"/>
    </xf>
    <xf numFmtId="0" fontId="4" fillId="2" borderId="10" xfId="0" applyFont="1" applyFill="1" applyBorder="1" applyAlignment="1">
      <alignment horizontal="center"/>
    </xf>
    <xf numFmtId="0" fontId="4" fillId="2" borderId="18" xfId="0" applyFont="1" applyFill="1" applyBorder="1" applyAlignment="1">
      <alignment horizontal="center"/>
    </xf>
    <xf numFmtId="0" fontId="0" fillId="0" borderId="14" xfId="0" applyBorder="1" applyAlignment="1">
      <alignment horizontal="left" vertical="top"/>
    </xf>
    <xf numFmtId="0" fontId="0" fillId="0" borderId="0" xfId="0" applyAlignment="1">
      <alignment horizontal="left" vertical="top"/>
    </xf>
    <xf numFmtId="0" fontId="0" fillId="0" borderId="34"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10" fillId="4" borderId="10" xfId="0" applyFont="1" applyFill="1" applyBorder="1" applyAlignment="1" applyProtection="1">
      <alignment horizontal="center" vertical="center" wrapText="1"/>
    </xf>
    <xf numFmtId="0" fontId="10" fillId="4" borderId="28" xfId="0" applyFont="1" applyFill="1" applyBorder="1" applyAlignment="1" applyProtection="1">
      <alignment horizontal="center" vertical="center" wrapText="1"/>
    </xf>
    <xf numFmtId="0" fontId="7" fillId="5" borderId="29" xfId="0" applyFont="1" applyFill="1" applyBorder="1" applyAlignment="1">
      <alignment horizontal="center" vertical="top" wrapText="1"/>
    </xf>
    <xf numFmtId="0" fontId="9" fillId="0" borderId="10" xfId="0" applyFont="1" applyBorder="1" applyAlignment="1" applyProtection="1">
      <alignment horizontal="left"/>
    </xf>
    <xf numFmtId="0" fontId="9" fillId="0" borderId="27" xfId="0" applyFont="1" applyBorder="1" applyAlignment="1" applyProtection="1">
      <alignment horizontal="left"/>
    </xf>
    <xf numFmtId="0" fontId="30" fillId="0" borderId="0" xfId="0" applyFont="1" applyAlignment="1" applyProtection="1">
      <alignment wrapText="1"/>
      <protection locked="0"/>
    </xf>
    <xf numFmtId="0" fontId="1" fillId="0" borderId="0" xfId="0" applyFont="1" applyAlignment="1" applyProtection="1">
      <alignment horizontal="left" vertical="top" wrapText="1"/>
      <protection locked="0"/>
    </xf>
    <xf numFmtId="0" fontId="1" fillId="6" borderId="0" xfId="0" applyFont="1" applyFill="1" applyAlignment="1" applyProtection="1">
      <alignment wrapText="1"/>
      <protection locked="0"/>
    </xf>
    <xf numFmtId="0" fontId="0" fillId="0" borderId="14" xfId="0" applyBorder="1" applyAlignment="1"/>
    <xf numFmtId="0" fontId="0" fillId="0" borderId="0" xfId="0" applyAlignment="1"/>
    <xf numFmtId="0" fontId="0" fillId="0" borderId="15" xfId="0" applyBorder="1" applyAlignment="1"/>
    <xf numFmtId="0" fontId="0" fillId="0" borderId="33" xfId="0" applyBorder="1" applyAlignment="1"/>
    <xf numFmtId="0" fontId="0" fillId="0" borderId="16" xfId="0" applyBorder="1" applyAlignment="1"/>
    <xf numFmtId="0" fontId="0" fillId="0" borderId="20" xfId="0" applyBorder="1" applyAlignment="1"/>
    <xf numFmtId="0" fontId="0" fillId="0" borderId="21" xfId="0" applyBorder="1" applyAlignment="1"/>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142876</xdr:rowOff>
    </xdr:from>
    <xdr:to>
      <xdr:col>2</xdr:col>
      <xdr:colOff>19050</xdr:colOff>
      <xdr:row>0</xdr:row>
      <xdr:rowOff>1130127</xdr:rowOff>
    </xdr:to>
    <xdr:pic>
      <xdr:nvPicPr>
        <xdr:cNvPr id="3" name="Picture 2" descr="Screen Shot 2015-03-11 at 10.50.32 AM.png">
          <a:extLst>
            <a:ext uri="{FF2B5EF4-FFF2-40B4-BE49-F238E27FC236}">
              <a16:creationId xmlns:a16="http://schemas.microsoft.com/office/drawing/2014/main" id="{625CA487-A7E6-4CD2-8D94-2F6184FF09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142876"/>
          <a:ext cx="4048125" cy="98725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230ED-15D9-4079-BE3B-A424EDD1BAFC}">
  <dimension ref="A1:H107"/>
  <sheetViews>
    <sheetView zoomScale="125" zoomScaleNormal="125" workbookViewId="0">
      <pane xSplit="1" topLeftCell="B38" activePane="topRight" state="frozen"/>
      <selection pane="topRight" activeCell="F62" sqref="F62"/>
    </sheetView>
  </sheetViews>
  <sheetFormatPr defaultColWidth="9.140625" defaultRowHeight="15"/>
  <cols>
    <col min="1" max="1" width="9" style="58" customWidth="1"/>
    <col min="2" max="2" width="45.42578125" style="58" customWidth="1"/>
    <col min="3" max="3" width="12.42578125" style="58" customWidth="1"/>
    <col min="4" max="4" width="9.42578125" style="58" bestFit="1" customWidth="1"/>
    <col min="5" max="5" width="12.28515625" style="65" hidden="1" customWidth="1"/>
    <col min="6" max="6" width="61.42578125" style="58" customWidth="1"/>
    <col min="7" max="7" width="43.28515625" style="58" customWidth="1"/>
    <col min="8" max="8" width="27.140625" style="85" customWidth="1"/>
    <col min="9" max="16384" width="9.140625" style="58"/>
  </cols>
  <sheetData>
    <row r="1" spans="1:8" ht="30" customHeight="1">
      <c r="A1" s="27" t="s">
        <v>0</v>
      </c>
      <c r="B1" s="85" t="s">
        <v>1</v>
      </c>
      <c r="C1" s="56"/>
      <c r="D1" s="56"/>
      <c r="E1" s="57"/>
      <c r="F1" s="147" t="s">
        <v>2</v>
      </c>
      <c r="G1" s="56"/>
    </row>
    <row r="2" spans="1:8" s="17" customFormat="1" ht="30.75" customHeight="1">
      <c r="A2" s="18" t="s">
        <v>3</v>
      </c>
      <c r="B2" s="18" t="s">
        <v>4</v>
      </c>
      <c r="C2" s="18" t="s">
        <v>5</v>
      </c>
      <c r="D2" s="18" t="s">
        <v>6</v>
      </c>
      <c r="E2" s="88" t="s">
        <v>7</v>
      </c>
      <c r="F2" s="18" t="s">
        <v>8</v>
      </c>
      <c r="G2" s="18" t="s">
        <v>9</v>
      </c>
      <c r="H2" s="102"/>
    </row>
    <row r="3" spans="1:8">
      <c r="A3" s="66">
        <v>1.01</v>
      </c>
      <c r="B3" s="67" t="s">
        <v>10</v>
      </c>
      <c r="C3" s="56" t="s">
        <v>11</v>
      </c>
      <c r="D3" s="59">
        <f>IF(C3="Y",-3,IF(C3="N",0," "))</f>
        <v>0</v>
      </c>
      <c r="E3" s="57"/>
      <c r="F3" s="99" t="s">
        <v>12</v>
      </c>
      <c r="G3" s="64"/>
    </row>
    <row r="4" spans="1:8" ht="15.95">
      <c r="A4" s="66">
        <v>1.02</v>
      </c>
      <c r="B4" s="67" t="s">
        <v>13</v>
      </c>
      <c r="C4" s="56"/>
      <c r="D4" s="59" t="str">
        <f>IF(C4="n",VLOOKUP(LUT!C5,LUT!C4:E52,2),IF(C4="y",VLOOKUP(LUT!C5,LUT!C4:E52,3)," "))</f>
        <v xml:space="preserve"> </v>
      </c>
      <c r="E4" s="57"/>
      <c r="F4" s="64"/>
      <c r="G4" s="64"/>
    </row>
    <row r="5" spans="1:8" ht="15.95">
      <c r="A5" s="66">
        <v>1.03</v>
      </c>
      <c r="B5" s="67" t="s">
        <v>14</v>
      </c>
      <c r="C5" s="56"/>
      <c r="D5" s="59" t="str">
        <f>IF(C5="Y",1,IF(C5="N",-1," "))</f>
        <v xml:space="preserve"> </v>
      </c>
      <c r="E5" s="57"/>
      <c r="F5" s="64"/>
      <c r="G5" s="64"/>
    </row>
    <row r="6" spans="1:8" ht="76.5">
      <c r="A6" s="66">
        <v>2.0099999999999998</v>
      </c>
      <c r="B6" s="67" t="s">
        <v>15</v>
      </c>
      <c r="C6" s="56">
        <v>3</v>
      </c>
      <c r="D6" s="60"/>
      <c r="E6" s="57"/>
      <c r="F6" s="99" t="s">
        <v>16</v>
      </c>
      <c r="G6" s="64" t="s">
        <v>17</v>
      </c>
    </row>
    <row r="7" spans="1:8" ht="30.75">
      <c r="A7" s="66">
        <v>2.02</v>
      </c>
      <c r="B7" s="67" t="s">
        <v>18</v>
      </c>
      <c r="C7" s="56">
        <v>3</v>
      </c>
      <c r="D7" s="60"/>
      <c r="E7" s="57"/>
      <c r="F7" s="99" t="s">
        <v>19</v>
      </c>
      <c r="G7" s="64"/>
    </row>
    <row r="8" spans="1:8" ht="58.5">
      <c r="A8" s="66">
        <v>2.0299999999999998</v>
      </c>
      <c r="B8" s="67" t="s">
        <v>20</v>
      </c>
      <c r="C8" s="56" t="s">
        <v>21</v>
      </c>
      <c r="D8" s="59">
        <f>IF(C8="y",1,IF(C8="n",0," "))</f>
        <v>1</v>
      </c>
      <c r="E8" s="57"/>
      <c r="F8" s="99" t="s">
        <v>22</v>
      </c>
      <c r="G8" s="99" t="s">
        <v>23</v>
      </c>
    </row>
    <row r="9" spans="1:8" ht="134.25" customHeight="1">
      <c r="A9" s="66">
        <v>2.04</v>
      </c>
      <c r="B9" s="67" t="s">
        <v>24</v>
      </c>
      <c r="C9" s="56" t="s">
        <v>21</v>
      </c>
      <c r="D9" s="59">
        <f>IF(C9="y",1,IF(C9="n",0," "))</f>
        <v>1</v>
      </c>
      <c r="E9" s="57"/>
      <c r="F9" s="99" t="s">
        <v>25</v>
      </c>
      <c r="G9" s="99" t="s">
        <v>26</v>
      </c>
    </row>
    <row r="10" spans="1:8" ht="45.75">
      <c r="A10" s="66">
        <v>2.0499999999999998</v>
      </c>
      <c r="B10" s="67" t="s">
        <v>27</v>
      </c>
      <c r="C10" s="56" t="s">
        <v>21</v>
      </c>
      <c r="D10" s="60"/>
      <c r="E10" s="57"/>
      <c r="F10" s="56" t="s">
        <v>28</v>
      </c>
      <c r="G10" s="56" t="s">
        <v>29</v>
      </c>
    </row>
    <row r="11" spans="1:8" ht="46.5">
      <c r="A11" s="66">
        <v>3.01</v>
      </c>
      <c r="B11" s="67" t="s">
        <v>30</v>
      </c>
      <c r="C11" s="56"/>
      <c r="D11" s="59" t="str">
        <f>IF(C11="n",LOOKUP($C$10,LUT!$I$13:$L$13,LUT!$I$14:$L$14),IF(AND(C11="y",AND($C$6=1,$C$7=1)),2,IF(AND(C11="y",AND($C$6=1,$C$7=2)),1,IF(AND(C11="y",AND($C$6=1,$C$7=3)),1,IF(AND(C11="y",AND($C$6=2,$C$7=1)),2,IF(AND(C11="y",AND($C$6=2,$C$7=2)),2,IF(AND(C11="y",AND($C$6=2,$C$7=3)),1,IF(AND(C11="y",AND($C$6=3,$C$7=1)),2,IF(AND(C11="y",AND($C$6=3,$C$7=2)),2,IF(AND(C11="y",AND($C$6=3,$C$7=3)),2,""))))))))))</f>
        <v/>
      </c>
      <c r="E11" s="57"/>
      <c r="F11" s="99" t="s">
        <v>25</v>
      </c>
      <c r="G11" s="99" t="s">
        <v>26</v>
      </c>
    </row>
    <row r="12" spans="1:8" ht="60.75">
      <c r="A12" s="66">
        <v>3.02</v>
      </c>
      <c r="B12" s="67" t="s">
        <v>31</v>
      </c>
      <c r="C12" s="56" t="s">
        <v>21</v>
      </c>
      <c r="D12" s="59">
        <f>IF(C12="n",LOOKUP($C$10,LUT!$I$13:$L$13,LUT!$I$15:$L$15),IF(AND(C12="y",AND($C$6=1,$C$7=1)),2,IF(AND(C12="y",AND($C$6=1,$C$7=2)),1,IF(AND(C12="y",AND($C$6=1,$C$7=3)),1,IF(AND(C12="y",AND($C$6=2,$C$7=1)),2,IF(AND(C12="y",AND($C$6=2,$C$7=2)),2,IF(AND(C12="y",AND($C$6=2,$C$7=3)),1,IF(AND(C12="y",AND($C$6=3,$C$7=1)),2,IF(AND(C12="y",AND($C$6=3,$C$7=2)),2,IF(AND(C12="y",AND($C$6=3,$C$7=3)),2,""))))))))))</f>
        <v>2</v>
      </c>
      <c r="E12" s="57"/>
      <c r="F12" s="149" t="s">
        <v>32</v>
      </c>
      <c r="G12" s="64" t="s">
        <v>33</v>
      </c>
    </row>
    <row r="13" spans="1:8">
      <c r="A13" s="66">
        <v>3.03</v>
      </c>
      <c r="B13" s="67" t="s">
        <v>34</v>
      </c>
      <c r="C13" s="56" t="s">
        <v>11</v>
      </c>
      <c r="D13" s="59">
        <f>IF(C13="n",LOOKUP($C$10,LUT!$I$13:$L$13,LUT!$I$15:$L$15),IF(AND(C13="y",AND($C$6=1,$C$7=1)),4,IF(AND(C13="y",AND($C$6=1,$C$7=2)),2,IF(AND(C13="y",AND($C$6=1,$C$7=3)),1,IF(AND(C13="y",AND($C$6=2,$C$7=1)),4,IF(AND(C13="y",AND($C$6=2,$C$7=2)),3,IF(AND(C13="y",AND($C$6=2,$C$7=3)),2,IF(AND(C13="y",AND($C$6=3,$C$7=1)),4,IF(AND(C13="y",AND($C$6=3,$C$7=2)),4,IF(AND(C13="y",AND($C$6=3,$C$7=3)),4,""))))))))))</f>
        <v>0</v>
      </c>
      <c r="E13" s="57"/>
      <c r="F13" s="100" t="s">
        <v>35</v>
      </c>
      <c r="G13" s="64"/>
    </row>
    <row r="14" spans="1:8" ht="106.5">
      <c r="A14" s="66">
        <v>3.04</v>
      </c>
      <c r="B14" s="67" t="s">
        <v>36</v>
      </c>
      <c r="C14" s="56" t="s">
        <v>21</v>
      </c>
      <c r="D14" s="59">
        <f>IF(C14="n",LOOKUP($C$10,LUT!$I$13:$L$13,LUT!$I$15:$L$15),IF(AND(C14="y",AND($C$6=1,$C$7=1)),4,IF(AND(C14="y",AND($C$6=1,$C$7=2)),2,IF(AND(C14="y",AND($C$6=1,$C$7=3)),1,IF(AND(C14="y",AND($C$6=2,$C$7=1)),4,IF(AND(C14="y",AND($C$6=2,$C$7=2)),3,IF(AND(C14="y",AND($C$6=2,$C$7=3)),2,IF(AND(C14="y",AND($C$6=3,$C$7=1)),4,IF(AND(C14="y",AND($C$6=3,$C$7=2)),4,IF(AND(C14="y",AND($C$6=3,$C$7=3)),4,""))))))))))</f>
        <v>4</v>
      </c>
      <c r="E14" s="57"/>
      <c r="F14" s="64" t="s">
        <v>37</v>
      </c>
      <c r="G14" s="64" t="s">
        <v>38</v>
      </c>
    </row>
    <row r="15" spans="1:8">
      <c r="A15" s="66">
        <v>3.05</v>
      </c>
      <c r="B15" s="67" t="s">
        <v>39</v>
      </c>
      <c r="C15" s="56" t="s">
        <v>11</v>
      </c>
      <c r="D15" s="59">
        <f>IF(C15="n",LOOKUP($C$10,LUT!$I$13:$L$13,LUT!$I$15:$L$15),IF(AND(C15="y",AND($C$6=1,$C$7=1)),2,IF(AND(C15="y",AND($C$6=1,$C$7=2)),1,IF(AND(C15="y",AND($C$6=1,$C$7=3)),1,IF(AND(C15="y",AND($C$6=2,$C$7=1)),2,IF(AND(C15="y",AND($C$6=2,$C$7=2)),2,IF(AND(C15="y",AND($C$6=2,$C$7=3)),1,IF(AND(C15="y",AND($C$6=3,$C$7=1)),2,IF(AND(C15="y",AND($C$6=3,$C$7=2)),2,IF(AND(C15="y",AND($C$6=3,$C$7=3)),2,""))))))))))</f>
        <v>0</v>
      </c>
      <c r="E15" s="57"/>
      <c r="F15" s="64" t="s">
        <v>40</v>
      </c>
      <c r="G15" s="64"/>
    </row>
    <row r="16" spans="1:8" ht="30.75">
      <c r="A16" s="66">
        <v>4.01</v>
      </c>
      <c r="B16" s="67" t="s">
        <v>41</v>
      </c>
      <c r="C16" s="56" t="s">
        <v>21</v>
      </c>
      <c r="D16" s="59">
        <f>IF(C16="y",VLOOKUP(LUT!C17,LUT!$C$4:$E$52,3),IF(C16="n",VLOOKUP(LUT!C17,LUT!$C$4:$E$52,2)," "))</f>
        <v>1</v>
      </c>
      <c r="E16" s="57"/>
      <c r="F16" s="64" t="s">
        <v>42</v>
      </c>
      <c r="G16" s="64" t="s">
        <v>43</v>
      </c>
    </row>
    <row r="17" spans="1:7" ht="76.5">
      <c r="A17" s="66">
        <v>4.0199999999999996</v>
      </c>
      <c r="B17" s="67" t="s">
        <v>44</v>
      </c>
      <c r="C17" s="56" t="s">
        <v>45</v>
      </c>
      <c r="D17" s="59" t="str">
        <f>IF(C17="y",VLOOKUP(LUT!C18,LUT!C4:E52,3),IF(C17="n",VLOOKUP(LUT!C18,LUT!C4:E52,2)," "))</f>
        <v xml:space="preserve"> </v>
      </c>
      <c r="E17" s="57"/>
      <c r="F17" s="64" t="s">
        <v>46</v>
      </c>
      <c r="G17" s="64" t="s">
        <v>47</v>
      </c>
    </row>
    <row r="18" spans="1:7">
      <c r="A18" s="66">
        <v>4.03</v>
      </c>
      <c r="B18" s="67" t="s">
        <v>48</v>
      </c>
      <c r="C18" s="56" t="s">
        <v>11</v>
      </c>
      <c r="D18" s="59">
        <f>IF(C18="y",VLOOKUP(LUT!C19,LUT!$C$4:$E$52,3),IF(C18="n",VLOOKUP(LUT!C19,LUT!$C$4:$E$52,2)," "))</f>
        <v>0</v>
      </c>
      <c r="E18" s="57"/>
      <c r="F18" s="64" t="s">
        <v>40</v>
      </c>
      <c r="G18" s="64"/>
    </row>
    <row r="19" spans="1:7" ht="60.75">
      <c r="A19" s="66">
        <v>4.04</v>
      </c>
      <c r="B19" s="67" t="s">
        <v>49</v>
      </c>
      <c r="C19" s="56" t="s">
        <v>21</v>
      </c>
      <c r="D19" s="59">
        <f>IF(C19="y",VLOOKUP(LUT!C20,LUT!$C$4:$E$52,3),IF(C19="n",VLOOKUP(LUT!C20,LUT!$C$4:$E$52,2)," "))</f>
        <v>1</v>
      </c>
      <c r="E19" s="57"/>
      <c r="F19" s="64" t="s">
        <v>50</v>
      </c>
      <c r="G19" s="64" t="s">
        <v>51</v>
      </c>
    </row>
    <row r="20" spans="1:7" ht="60.75">
      <c r="A20" s="66">
        <v>4.05</v>
      </c>
      <c r="B20" s="67" t="s">
        <v>52</v>
      </c>
      <c r="C20" s="56" t="s">
        <v>21</v>
      </c>
      <c r="D20" s="59">
        <f>IF(C20="y",VLOOKUP(LUT!C21,LUT!$C$4:$E$52,3),IF(C20="n",VLOOKUP(LUT!C21,LUT!$C$4:$E$52,2)," "))</f>
        <v>1</v>
      </c>
      <c r="E20" s="57"/>
      <c r="F20" s="64" t="s">
        <v>50</v>
      </c>
      <c r="G20" s="64" t="s">
        <v>51</v>
      </c>
    </row>
    <row r="21" spans="1:7" ht="58.5">
      <c r="A21" s="66">
        <v>4.0599999999999996</v>
      </c>
      <c r="B21" s="67" t="s">
        <v>53</v>
      </c>
      <c r="C21" s="56" t="s">
        <v>11</v>
      </c>
      <c r="D21" s="59">
        <f>IF(C21="y",VLOOKUP(LUT!C22,LUT!$C$4:$E$52,3),IF(C21="n",VLOOKUP(LUT!C22,LUT!$C$4:$E$52,2)," "))</f>
        <v>0</v>
      </c>
      <c r="E21" s="57"/>
      <c r="F21" s="64" t="s">
        <v>54</v>
      </c>
      <c r="G21" s="99" t="s">
        <v>23</v>
      </c>
    </row>
    <row r="22" spans="1:7" ht="45.75">
      <c r="A22" s="66">
        <v>4.07</v>
      </c>
      <c r="B22" s="67" t="s">
        <v>55</v>
      </c>
      <c r="C22" s="56" t="s">
        <v>21</v>
      </c>
      <c r="D22" s="59">
        <f>IF(C22="y",VLOOKUP(LUT!C23,LUT!$C$4:$E$52,3),IF(C22="n",VLOOKUP(LUT!C23,LUT!$C$4:$E$52,2)," "))</f>
        <v>1</v>
      </c>
      <c r="E22" s="57"/>
      <c r="F22" s="64" t="s">
        <v>50</v>
      </c>
      <c r="G22" s="64" t="s">
        <v>56</v>
      </c>
    </row>
    <row r="23" spans="1:7" ht="30.75">
      <c r="A23" s="66">
        <v>4.08</v>
      </c>
      <c r="B23" s="67" t="s">
        <v>57</v>
      </c>
      <c r="C23" s="56" t="s">
        <v>45</v>
      </c>
      <c r="D23" s="59" t="str">
        <f>IF(C23="y",VLOOKUP(LUT!C24,LUT!$C$4:$E$52,3),IF(C23="n",VLOOKUP(LUT!C24,LUT!$C$4:$E$52,2)," "))</f>
        <v xml:space="preserve"> </v>
      </c>
      <c r="E23" s="57"/>
      <c r="F23" s="64" t="s">
        <v>58</v>
      </c>
      <c r="G23" s="64" t="s">
        <v>59</v>
      </c>
    </row>
    <row r="24" spans="1:7" ht="35.25">
      <c r="A24" s="66">
        <v>4.09</v>
      </c>
      <c r="B24" s="67" t="s">
        <v>60</v>
      </c>
      <c r="C24" s="56" t="s">
        <v>21</v>
      </c>
      <c r="D24" s="59">
        <f>IF(C24="y",VLOOKUP(LUT!C25,LUT!$C$4:$E$52,3),IF(C24="n",VLOOKUP(LUT!C25,LUT!$C$4:$E$52,2)," "))</f>
        <v>1</v>
      </c>
      <c r="E24" s="57"/>
      <c r="F24" s="64" t="s">
        <v>61</v>
      </c>
      <c r="G24" s="99" t="s">
        <v>62</v>
      </c>
    </row>
    <row r="25" spans="1:7" ht="76.5">
      <c r="A25" s="66">
        <v>4.0999999999999996</v>
      </c>
      <c r="B25" s="68" t="s">
        <v>63</v>
      </c>
      <c r="C25" s="56" t="s">
        <v>11</v>
      </c>
      <c r="D25" s="59">
        <f>IF(C25="y",VLOOKUP(LUT!C26,LUT!$C$4:$E$52,3),IF(C25="n",VLOOKUP(LUT!C26,LUT!$C$4:$E$52,2)," "))</f>
        <v>0</v>
      </c>
      <c r="E25" s="57"/>
      <c r="F25" s="64" t="s">
        <v>64</v>
      </c>
      <c r="G25" s="64" t="s">
        <v>65</v>
      </c>
    </row>
    <row r="26" spans="1:7" ht="45.75">
      <c r="A26" s="66">
        <v>4.1100000000000003</v>
      </c>
      <c r="B26" s="67" t="s">
        <v>66</v>
      </c>
      <c r="C26" s="56" t="s">
        <v>45</v>
      </c>
      <c r="D26" s="59" t="str">
        <f>IF(C26="y",VLOOKUP(LUT!C27,LUT!$C$4:$E$52,3),IF(C26="n",VLOOKUP(LUT!C27,LUT!$C$4:$E$52,2)," "))</f>
        <v xml:space="preserve"> </v>
      </c>
      <c r="E26" s="57"/>
      <c r="F26" s="64" t="s">
        <v>67</v>
      </c>
      <c r="G26" s="64" t="s">
        <v>68</v>
      </c>
    </row>
    <row r="27" spans="1:7" ht="45.75">
      <c r="A27" s="66">
        <v>4.12</v>
      </c>
      <c r="B27" s="67" t="s">
        <v>69</v>
      </c>
      <c r="C27" s="56" t="s">
        <v>21</v>
      </c>
      <c r="D27" s="59">
        <f>IF(C27="y",VLOOKUP(LUT!C28,LUT!$C$4:$E$52,3),IF(C27="n",VLOOKUP(LUT!C28,LUT!$C$4:$E$52,2)," "))</f>
        <v>1</v>
      </c>
      <c r="E27" s="57"/>
      <c r="F27" s="64" t="s">
        <v>70</v>
      </c>
      <c r="G27" s="64" t="s">
        <v>71</v>
      </c>
    </row>
    <row r="28" spans="1:7" ht="30.75">
      <c r="A28" s="66">
        <v>5.01</v>
      </c>
      <c r="B28" s="67" t="s">
        <v>72</v>
      </c>
      <c r="C28" s="56" t="s">
        <v>11</v>
      </c>
      <c r="D28" s="59">
        <f>IF(C28="y",VLOOKUP(LUT!C29,LUT!$C$4:$E$52,3),IF(C28="n",VLOOKUP(LUT!C29,LUT!$C$4:$E$52,2)," "))</f>
        <v>0</v>
      </c>
      <c r="E28" s="57"/>
      <c r="F28" s="64" t="s">
        <v>73</v>
      </c>
      <c r="G28" s="64" t="s">
        <v>74</v>
      </c>
    </row>
    <row r="29" spans="1:7">
      <c r="A29" s="66">
        <v>5.0199999999999996</v>
      </c>
      <c r="B29" s="67" t="s">
        <v>75</v>
      </c>
      <c r="C29" s="56" t="s">
        <v>11</v>
      </c>
      <c r="D29" s="59">
        <f>IF(C29="y",VLOOKUP(LUT!C30,LUT!$C$4:$E$52,3),IF(C29="n",VLOOKUP(LUT!C30,LUT!$C$4:$E$52,2)," "))</f>
        <v>0</v>
      </c>
      <c r="E29" s="57"/>
      <c r="F29" s="148" t="s">
        <v>76</v>
      </c>
      <c r="G29" s="64"/>
    </row>
    <row r="30" spans="1:7">
      <c r="A30" s="66">
        <v>5.03</v>
      </c>
      <c r="B30" s="67" t="s">
        <v>77</v>
      </c>
      <c r="C30" s="56" t="s">
        <v>11</v>
      </c>
      <c r="D30" s="59">
        <f>IF(C30="y",VLOOKUP(LUT!C31,LUT!$C$4:$E$52,3),IF(C30="n",VLOOKUP(LUT!C31,LUT!$C$4:$E$52,2)," "))</f>
        <v>0</v>
      </c>
      <c r="E30" s="57"/>
      <c r="F30" s="64" t="s">
        <v>40</v>
      </c>
      <c r="G30" s="64"/>
    </row>
    <row r="31" spans="1:7">
      <c r="A31" s="66">
        <v>5.04</v>
      </c>
      <c r="B31" s="67" t="s">
        <v>78</v>
      </c>
      <c r="C31" s="56" t="s">
        <v>11</v>
      </c>
      <c r="D31" s="59">
        <f>IF(C31="y",VLOOKUP(LUT!C32,LUT!$C$4:$E$52,3),IF(C31="n",VLOOKUP(LUT!C32,LUT!$C$4:$E$52,2)," "))</f>
        <v>0</v>
      </c>
      <c r="E31" s="57"/>
      <c r="F31" s="64" t="s">
        <v>40</v>
      </c>
      <c r="G31" s="64"/>
    </row>
    <row r="32" spans="1:7" ht="30.75">
      <c r="A32" s="66">
        <v>6.01</v>
      </c>
      <c r="B32" s="67" t="s">
        <v>79</v>
      </c>
      <c r="C32" s="56" t="s">
        <v>11</v>
      </c>
      <c r="D32" s="59">
        <f>IF(C32="y",VLOOKUP(LUT!C33,LUT!$C$4:$E$52,3),IF(C32="n",VLOOKUP(LUT!C33,LUT!$C$4:$E$52,2)," "))</f>
        <v>0</v>
      </c>
      <c r="E32" s="57"/>
      <c r="F32" s="64" t="s">
        <v>40</v>
      </c>
      <c r="G32" s="64"/>
    </row>
    <row r="33" spans="1:7" ht="35.25">
      <c r="A33" s="66">
        <v>6.02</v>
      </c>
      <c r="B33" s="67" t="s">
        <v>80</v>
      </c>
      <c r="C33" s="56" t="s">
        <v>21</v>
      </c>
      <c r="D33" s="59">
        <f>IF(C33="y",VLOOKUP(LUT!C34,LUT!$C$4:$E$52,3),IF(C33="n",VLOOKUP(LUT!C34,LUT!$C$4:$E$52,2)," "))</f>
        <v>1</v>
      </c>
      <c r="E33" s="57"/>
      <c r="F33" s="64" t="s">
        <v>81</v>
      </c>
      <c r="G33" s="99" t="s">
        <v>62</v>
      </c>
    </row>
    <row r="34" spans="1:7" ht="30.75">
      <c r="A34" s="66">
        <v>6.03</v>
      </c>
      <c r="B34" s="67" t="s">
        <v>82</v>
      </c>
      <c r="C34" s="56" t="s">
        <v>45</v>
      </c>
      <c r="D34" s="59" t="str">
        <f>IF(C34="y",VLOOKUP(LUT!C35,LUT!$C$4:$E$52,3),IF(C34="n",VLOOKUP(LUT!C35,LUT!$C$4:$E$52,2)," "))</f>
        <v xml:space="preserve"> </v>
      </c>
      <c r="E34" s="57"/>
      <c r="F34" s="64" t="s">
        <v>83</v>
      </c>
      <c r="G34" s="64" t="s">
        <v>84</v>
      </c>
    </row>
    <row r="35" spans="1:7">
      <c r="A35" s="66">
        <v>6.04</v>
      </c>
      <c r="B35" s="67" t="s">
        <v>85</v>
      </c>
      <c r="C35" s="56" t="s">
        <v>45</v>
      </c>
      <c r="D35" s="59" t="str">
        <f>IF(C35="y",VLOOKUP(LUT!C36,LUT!$C$4:$E$52,3),IF(C35="n",VLOOKUP(LUT!C36,LUT!$C$4:$E$52,2)," "))</f>
        <v xml:space="preserve"> </v>
      </c>
      <c r="E35" s="57"/>
      <c r="F35" s="64" t="s">
        <v>58</v>
      </c>
      <c r="G35" s="64"/>
    </row>
    <row r="36" spans="1:7" ht="35.25">
      <c r="A36" s="66">
        <v>6.05</v>
      </c>
      <c r="B36" s="67" t="s">
        <v>86</v>
      </c>
      <c r="C36" s="56" t="s">
        <v>11</v>
      </c>
      <c r="D36" s="59">
        <f>IF(C36="y",VLOOKUP(LUT!C37,LUT!$C$4:$E$52,3),IF(C36="n",VLOOKUP(LUT!C37,LUT!$C$4:$E$52,2)," "))</f>
        <v>0</v>
      </c>
      <c r="E36" s="57"/>
      <c r="F36" s="64" t="s">
        <v>87</v>
      </c>
      <c r="G36" s="99" t="s">
        <v>62</v>
      </c>
    </row>
    <row r="37" spans="1:7" ht="35.25">
      <c r="A37" s="66">
        <v>6.06</v>
      </c>
      <c r="B37" s="67" t="s">
        <v>88</v>
      </c>
      <c r="C37" s="56" t="s">
        <v>21</v>
      </c>
      <c r="D37" s="59">
        <f>IF(C37="y",VLOOKUP(LUT!C38,LUT!$C$4:$E$52,3),IF(C37="n",VLOOKUP(LUT!C38,LUT!$C$4:$E$52,2)," "))</f>
        <v>1</v>
      </c>
      <c r="E37" s="57"/>
      <c r="F37" s="64" t="s">
        <v>81</v>
      </c>
      <c r="G37" s="99" t="s">
        <v>62</v>
      </c>
    </row>
    <row r="38" spans="1:7" ht="60.75">
      <c r="A38" s="66">
        <v>6.07</v>
      </c>
      <c r="B38" s="67" t="s">
        <v>89</v>
      </c>
      <c r="C38" s="84" t="s">
        <v>90</v>
      </c>
      <c r="D38" s="59">
        <f>IF(C38="1 or fewer",1,IF(C38="2 or 3",0,IF(C38&gt;="4 or more",-1," ")))</f>
        <v>1</v>
      </c>
      <c r="E38" s="57"/>
      <c r="F38" s="64" t="s">
        <v>91</v>
      </c>
      <c r="G38" s="64" t="s">
        <v>92</v>
      </c>
    </row>
    <row r="39" spans="1:7" ht="30.75">
      <c r="A39" s="66">
        <v>7.01</v>
      </c>
      <c r="B39" s="67" t="s">
        <v>93</v>
      </c>
      <c r="C39" s="56" t="s">
        <v>11</v>
      </c>
      <c r="D39" s="59">
        <f>IF(C39="y",VLOOKUP(LUT!C40,LUT!$C$4:$E$52,3),IF(C39="n",VLOOKUP(LUT!C40,LUT!$C$4:$E$52,2)," "))</f>
        <v>-1</v>
      </c>
      <c r="E39" s="57"/>
      <c r="F39" s="101" t="s">
        <v>94</v>
      </c>
      <c r="G39" s="56"/>
    </row>
    <row r="40" spans="1:7" ht="76.5">
      <c r="A40" s="66">
        <v>7.02</v>
      </c>
      <c r="B40" s="67" t="s">
        <v>95</v>
      </c>
      <c r="C40" s="56" t="s">
        <v>21</v>
      </c>
      <c r="D40" s="59">
        <f>IF(C40="y",VLOOKUP(LUT!C41,LUT!$C$4:$E$52,3),IF(C40="n",VLOOKUP(LUT!C41,LUT!$C$4:$E$52,2)," "))</f>
        <v>1</v>
      </c>
      <c r="E40" s="57"/>
      <c r="F40" s="64" t="s">
        <v>96</v>
      </c>
      <c r="G40" s="64" t="s">
        <v>97</v>
      </c>
    </row>
    <row r="41" spans="1:7" ht="30.75">
      <c r="A41" s="66">
        <v>7.03</v>
      </c>
      <c r="B41" s="67" t="s">
        <v>98</v>
      </c>
      <c r="C41" s="56" t="s">
        <v>11</v>
      </c>
      <c r="D41" s="59">
        <f>IF(C41="y",VLOOKUP(LUT!C42,LUT!$C$4:$E$52,3),IF(C41="n",VLOOKUP(LUT!C42,LUT!$C$4:$E$52,2)," "))</f>
        <v>-1</v>
      </c>
      <c r="E41" s="57"/>
      <c r="F41" s="64" t="s">
        <v>40</v>
      </c>
      <c r="G41" s="64"/>
    </row>
    <row r="42" spans="1:7">
      <c r="A42" s="66">
        <v>7.04</v>
      </c>
      <c r="B42" s="67" t="s">
        <v>99</v>
      </c>
      <c r="C42" s="56" t="s">
        <v>11</v>
      </c>
      <c r="D42" s="59">
        <f>IF(C42="y",VLOOKUP(LUT!C43,LUT!$C$4:$E$52,3),IF(C42="n",VLOOKUP(LUT!C43,LUT!$C$4:$E$52,2)," "))</f>
        <v>-1</v>
      </c>
      <c r="E42" s="57"/>
      <c r="F42" s="64" t="s">
        <v>40</v>
      </c>
      <c r="G42" s="64"/>
    </row>
    <row r="43" spans="1:7">
      <c r="A43" s="66">
        <v>7.05</v>
      </c>
      <c r="B43" s="67" t="s">
        <v>100</v>
      </c>
      <c r="C43" s="56" t="s">
        <v>11</v>
      </c>
      <c r="D43" s="59">
        <f>IF(C43="y",VLOOKUP(LUT!C44,LUT!$C$4:$E$52,3),IF(C43="n",VLOOKUP(LUT!C44,LUT!$C$4:$E$52,2)," "))</f>
        <v>-1</v>
      </c>
      <c r="E43" s="57"/>
      <c r="F43" s="64" t="s">
        <v>40</v>
      </c>
      <c r="G43" s="64"/>
    </row>
    <row r="44" spans="1:7" ht="60.75">
      <c r="A44" s="66">
        <v>7.06</v>
      </c>
      <c r="B44" s="67" t="s">
        <v>101</v>
      </c>
      <c r="C44" s="56" t="s">
        <v>21</v>
      </c>
      <c r="D44" s="59">
        <f>IF(C44="y",VLOOKUP(LUT!C45,LUT!$C$4:$E$52,3),IF(C44="n",VLOOKUP(LUT!C45,LUT!$C$4:$E$52,2)," "))</f>
        <v>1</v>
      </c>
      <c r="E44" s="57"/>
      <c r="F44" s="64" t="s">
        <v>102</v>
      </c>
      <c r="G44" s="64" t="s">
        <v>103</v>
      </c>
    </row>
    <row r="45" spans="1:7">
      <c r="A45" s="66">
        <v>7.07</v>
      </c>
      <c r="B45" s="67" t="s">
        <v>104</v>
      </c>
      <c r="C45" s="56" t="s">
        <v>11</v>
      </c>
      <c r="D45" s="59">
        <f>IF(C45="y",VLOOKUP(LUT!C46,LUT!$C$4:$E$52,3),IF(C45="n",VLOOKUP(LUT!C46,LUT!$C$4:$E$52,2)," "))</f>
        <v>-1</v>
      </c>
      <c r="E45" s="57"/>
      <c r="F45" s="64" t="s">
        <v>40</v>
      </c>
      <c r="G45" s="64"/>
    </row>
    <row r="46" spans="1:7">
      <c r="A46" s="66">
        <v>7.08</v>
      </c>
      <c r="B46" s="67" t="s">
        <v>105</v>
      </c>
      <c r="C46" s="56" t="s">
        <v>11</v>
      </c>
      <c r="D46" s="59">
        <f>IF(C46="y",VLOOKUP(LUT!C47,LUT!$C$4:$E$52,3),IF(C46="n",VLOOKUP(LUT!C47,LUT!$C$4:$E$52,2)," "))</f>
        <v>-1</v>
      </c>
      <c r="E46" s="57"/>
      <c r="F46" s="64" t="s">
        <v>40</v>
      </c>
      <c r="G46" s="64"/>
    </row>
    <row r="47" spans="1:7">
      <c r="A47" s="66">
        <v>8.01</v>
      </c>
      <c r="B47" s="67" t="s">
        <v>106</v>
      </c>
      <c r="C47" s="56" t="s">
        <v>45</v>
      </c>
      <c r="D47" s="59" t="str">
        <f>IF(C47="y",VLOOKUP(LUT!C48,LUT!$C$4:$E$52,3),IF(C47="n",VLOOKUP(LUT!C48,LUT!$C$4:$E$52,2)," "))</f>
        <v xml:space="preserve"> </v>
      </c>
      <c r="E47" s="57"/>
      <c r="F47" s="64" t="s">
        <v>58</v>
      </c>
      <c r="G47" s="64"/>
    </row>
    <row r="48" spans="1:7" ht="30.75">
      <c r="A48" s="66">
        <v>8.02</v>
      </c>
      <c r="B48" s="67" t="s">
        <v>107</v>
      </c>
      <c r="C48" s="56" t="s">
        <v>45</v>
      </c>
      <c r="D48" s="59" t="str">
        <f>IF(C48="y",VLOOKUP(LUT!C49,LUT!$C$4:$E$52,3),IF(C48="n",VLOOKUP(LUT!C49,LUT!$C$4:$E$52,2)," "))</f>
        <v xml:space="preserve"> </v>
      </c>
      <c r="E48" s="57"/>
      <c r="F48" s="64" t="s">
        <v>58</v>
      </c>
      <c r="G48" s="64"/>
    </row>
    <row r="49" spans="1:7" ht="106.5">
      <c r="A49" s="66">
        <v>8.0299999999999994</v>
      </c>
      <c r="B49" s="67" t="s">
        <v>108</v>
      </c>
      <c r="C49" s="56" t="s">
        <v>21</v>
      </c>
      <c r="D49" s="59">
        <f>IF(C49="y",VLOOKUP(LUT!C50,LUT!$C$4:$E$52,3),IF(C49="n",VLOOKUP(LUT!C50,LUT!$C$4:$E$52,2)," "))</f>
        <v>-1</v>
      </c>
      <c r="E49" s="57"/>
      <c r="F49" s="64" t="s">
        <v>109</v>
      </c>
      <c r="G49" s="64" t="s">
        <v>110</v>
      </c>
    </row>
    <row r="50" spans="1:7" ht="60.75">
      <c r="A50" s="66">
        <v>8.0399999999999991</v>
      </c>
      <c r="B50" s="67" t="s">
        <v>111</v>
      </c>
      <c r="C50" s="56" t="s">
        <v>21</v>
      </c>
      <c r="D50" s="59">
        <f>IF(C50="y",VLOOKUP(LUT!C51,LUT!$C$4:$E$52,3),IF(C50="n",VLOOKUP(LUT!C51,LUT!$C$4:$E$52,2)," "))</f>
        <v>1</v>
      </c>
      <c r="E50" s="57"/>
      <c r="F50" s="64" t="s">
        <v>112</v>
      </c>
      <c r="G50" s="64" t="s">
        <v>113</v>
      </c>
    </row>
    <row r="51" spans="1:7">
      <c r="A51" s="66">
        <v>8.0500000000000007</v>
      </c>
      <c r="B51" s="67" t="s">
        <v>114</v>
      </c>
      <c r="C51" s="56" t="s">
        <v>45</v>
      </c>
      <c r="D51" s="59" t="str">
        <f>IF(C51="y",VLOOKUP(LUT!C52,LUT!$C$4:$E$52,3),IF(C51="n",VLOOKUP(LUT!C52,LUT!$C$4:$E$52,2)," "))</f>
        <v xml:space="preserve"> </v>
      </c>
      <c r="E51" s="57"/>
      <c r="F51" s="64" t="s">
        <v>58</v>
      </c>
      <c r="G51" s="64"/>
    </row>
    <row r="52" spans="1:7" ht="15.95" thickBot="1">
      <c r="A52" s="87"/>
      <c r="B52" s="86"/>
      <c r="C52" s="56"/>
      <c r="D52" s="56"/>
      <c r="E52" s="57"/>
      <c r="F52" s="56"/>
      <c r="G52" s="56"/>
    </row>
    <row r="53" spans="1:7" ht="29.25" customHeight="1" thickTop="1">
      <c r="A53" s="56"/>
      <c r="B53" s="56"/>
      <c r="C53" s="69" t="s">
        <v>115</v>
      </c>
      <c r="D53" s="61">
        <f>SUM(D3:D51)</f>
        <v>13</v>
      </c>
      <c r="E53" s="62"/>
      <c r="F53" s="56"/>
      <c r="G53" s="56"/>
    </row>
    <row r="54" spans="1:7" ht="33" customHeight="1" thickBot="1">
      <c r="A54" s="56"/>
      <c r="B54" s="56"/>
      <c r="C54" s="70" t="s">
        <v>116</v>
      </c>
      <c r="D54" s="21" t="str">
        <f>IF(E60="no","more info needed",IF(D53&lt;1,"accept",IF(D53&gt;6,"reject","evaluate further")))</f>
        <v>reject</v>
      </c>
      <c r="E54" s="62"/>
      <c r="F54" s="56"/>
      <c r="G54" s="56"/>
    </row>
    <row r="55" spans="1:7" ht="17.100000000000001" thickTop="1" thickBot="1">
      <c r="A55" s="56"/>
      <c r="B55" s="56"/>
      <c r="C55" s="56"/>
      <c r="D55" s="56"/>
      <c r="E55" s="57"/>
      <c r="F55" s="56"/>
      <c r="G55" s="56"/>
    </row>
    <row r="56" spans="1:7" ht="33.950000000000003" thickTop="1" thickBot="1">
      <c r="A56" s="56"/>
      <c r="B56" s="22" t="s">
        <v>117</v>
      </c>
      <c r="C56" s="23" t="s">
        <v>118</v>
      </c>
      <c r="D56" s="19" t="s">
        <v>119</v>
      </c>
      <c r="E56" s="62"/>
      <c r="F56" s="63"/>
      <c r="G56" s="56"/>
    </row>
    <row r="57" spans="1:7" ht="17.100000000000001" thickTop="1">
      <c r="A57" s="56"/>
      <c r="B57" s="28" t="s">
        <v>120</v>
      </c>
      <c r="C57" s="24">
        <f>COUNTIF(C3:C15, "y")+COUNTIF(C3:C15, "n")+COUNTIF(C6:C7, "1")+COUNTIF(C6:C7, "2")+COUNTIF(C6:C7, "3")</f>
        <v>10</v>
      </c>
      <c r="D57" s="20" t="str">
        <f>IF(C57&gt;=2,"yes","no")</f>
        <v>yes</v>
      </c>
      <c r="E57" s="62"/>
      <c r="F57" s="56"/>
      <c r="G57" s="56"/>
    </row>
    <row r="58" spans="1:7" ht="15.95">
      <c r="A58" s="56"/>
      <c r="B58" s="29" t="s">
        <v>121</v>
      </c>
      <c r="C58" s="24">
        <f>COUNTIF(C16:C27,"y")+COUNTIF(C16:C27,"n")</f>
        <v>9</v>
      </c>
      <c r="D58" s="20" t="str">
        <f>IF(C58&gt;=2,"yes","no")</f>
        <v>yes</v>
      </c>
      <c r="E58" s="62"/>
      <c r="F58" s="56"/>
      <c r="G58" s="56"/>
    </row>
    <row r="59" spans="1:7" ht="15.95">
      <c r="A59" s="56"/>
      <c r="B59" s="28" t="s">
        <v>122</v>
      </c>
      <c r="C59" s="24">
        <f>COUNTIF(C28:C51,"y")+COUNTIF(C28:C51, "n")+COUNT(C28:C51)</f>
        <v>18</v>
      </c>
      <c r="D59" s="20" t="str">
        <f>IF(C59&gt;=6,"yes","no")</f>
        <v>yes</v>
      </c>
      <c r="E59" s="62"/>
      <c r="F59" s="56"/>
      <c r="G59" s="56"/>
    </row>
    <row r="60" spans="1:7" ht="17.100000000000001" thickBot="1">
      <c r="A60" s="56"/>
      <c r="B60" s="25" t="s">
        <v>123</v>
      </c>
      <c r="C60" s="26">
        <f>SUM(C57:C59)</f>
        <v>37</v>
      </c>
      <c r="D60" s="21" t="str">
        <f>IF(D57="no","no",IF(D58="no","no",IF(D59="no","no","yes")))</f>
        <v>yes</v>
      </c>
      <c r="E60" s="62"/>
      <c r="F60" s="56"/>
      <c r="G60" s="56"/>
    </row>
    <row r="61" spans="1:7" ht="15.95" thickTop="1">
      <c r="A61" s="56"/>
      <c r="B61" s="56"/>
      <c r="C61" s="56"/>
      <c r="D61" s="56"/>
      <c r="E61" s="57"/>
      <c r="F61" s="56"/>
      <c r="G61" s="56"/>
    </row>
    <row r="62" spans="1:7">
      <c r="A62" s="56"/>
      <c r="B62" s="56"/>
      <c r="C62" s="56"/>
      <c r="D62" s="56"/>
      <c r="E62" s="57"/>
      <c r="F62" s="56"/>
      <c r="G62" s="56"/>
    </row>
    <row r="63" spans="1:7" ht="15.95" thickBot="1">
      <c r="A63" s="56"/>
      <c r="B63" s="107" t="s">
        <v>124</v>
      </c>
      <c r="C63" s="107"/>
      <c r="D63" s="107"/>
      <c r="E63" s="62"/>
      <c r="F63" s="56"/>
      <c r="G63" s="56"/>
    </row>
    <row r="64" spans="1:7" ht="15.95" thickBot="1">
      <c r="A64" s="56"/>
      <c r="B64" s="108" t="s">
        <v>125</v>
      </c>
      <c r="C64" s="109"/>
      <c r="D64" s="110"/>
      <c r="E64" s="62"/>
      <c r="F64" s="56"/>
      <c r="G64" s="56"/>
    </row>
    <row r="65" spans="1:7">
      <c r="A65" s="56">
        <v>9.01</v>
      </c>
      <c r="B65" s="71" t="s">
        <v>126</v>
      </c>
      <c r="C65" s="111"/>
      <c r="D65" s="112"/>
      <c r="E65" s="62"/>
      <c r="F65" s="56"/>
      <c r="G65" s="56"/>
    </row>
    <row r="66" spans="1:7">
      <c r="A66" s="56">
        <v>9.02</v>
      </c>
      <c r="B66" s="71" t="s">
        <v>127</v>
      </c>
      <c r="C66" s="113"/>
      <c r="D66" s="114"/>
      <c r="E66" s="62"/>
      <c r="F66" s="56"/>
      <c r="G66" s="56"/>
    </row>
    <row r="67" spans="1:7">
      <c r="A67" s="56">
        <v>9.0299999999999994</v>
      </c>
      <c r="B67" s="71" t="s">
        <v>128</v>
      </c>
      <c r="C67" s="105"/>
      <c r="D67" s="106"/>
      <c r="E67" s="62"/>
      <c r="F67" s="56"/>
      <c r="G67" s="56"/>
    </row>
    <row r="68" spans="1:7">
      <c r="A68" s="56">
        <v>9.0399999999999991</v>
      </c>
      <c r="B68" s="71" t="s">
        <v>129</v>
      </c>
      <c r="C68" s="105"/>
      <c r="D68" s="106"/>
      <c r="E68" s="62"/>
      <c r="F68" s="56"/>
      <c r="G68" s="56"/>
    </row>
    <row r="69" spans="1:7">
      <c r="A69" s="56">
        <v>9.0500000000000007</v>
      </c>
      <c r="B69" s="71" t="s">
        <v>130</v>
      </c>
      <c r="C69" s="105"/>
      <c r="D69" s="106"/>
      <c r="E69" s="62"/>
      <c r="F69" s="56"/>
      <c r="G69" s="56"/>
    </row>
    <row r="70" spans="1:7">
      <c r="A70" s="56">
        <v>9.06</v>
      </c>
      <c r="B70" s="71" t="s">
        <v>131</v>
      </c>
      <c r="C70" s="105"/>
      <c r="D70" s="106"/>
      <c r="E70" s="62"/>
      <c r="F70" s="56"/>
      <c r="G70" s="56"/>
    </row>
    <row r="71" spans="1:7">
      <c r="A71" s="56">
        <v>9.07</v>
      </c>
      <c r="B71" s="71" t="s">
        <v>132</v>
      </c>
      <c r="C71" s="94"/>
      <c r="D71" s="97" t="str">
        <f>IF(C71="yes", IF(OR(C65="?", C66="?", C67="no", C67="?"), "eval.", IF(AND(C65="yes", C66="yes", C67="yes"), "reject", IF(OR(C65="no", C66="no"), "accept", " ")))," ")</f>
        <v xml:space="preserve"> </v>
      </c>
      <c r="E71" s="62"/>
      <c r="F71" s="56"/>
      <c r="G71" s="56"/>
    </row>
    <row r="72" spans="1:7">
      <c r="A72" s="56">
        <v>9.08</v>
      </c>
      <c r="B72" s="71" t="s">
        <v>133</v>
      </c>
      <c r="C72" s="92"/>
      <c r="D72" s="89" t="str">
        <f>IF(C71="yes","STOP",IF(C72="yes",IF(C68="no","accept",IF(AND(C68="yes",OR(C69="yes",C70="yes")),"reject",IF(OR(C68="?",C69="?",C70="?",C69="no",C70="no"),"eval.",""))), ""))</f>
        <v/>
      </c>
      <c r="E72" s="62"/>
      <c r="F72" s="56"/>
      <c r="G72" s="56"/>
    </row>
    <row r="73" spans="1:7" ht="15.95" thickBot="1">
      <c r="A73" s="56">
        <v>9.09</v>
      </c>
      <c r="B73" s="91" t="s">
        <v>134</v>
      </c>
      <c r="C73" s="93"/>
      <c r="D73" s="90" t="str">
        <f>IF(OR(C71="yes",C72="yes"),"STOP",IF(C73="yes",IF(AND(LUT!I26="accept",LUT!I27="accept"),"accept",IF(AND(LUT!I26="eval.",LUT!I27="eval."),"eval.",IF(OR(LUT!I26="reject",LUT!I27="reject"),"reject",""))),""))</f>
        <v/>
      </c>
      <c r="E73" s="62"/>
      <c r="F73" s="56"/>
      <c r="G73" s="56"/>
    </row>
    <row r="74" spans="1:7" ht="15.95" thickBot="1">
      <c r="A74" s="56"/>
      <c r="B74" s="72" t="s">
        <v>135</v>
      </c>
      <c r="C74" s="103" t="str">
        <f>IF(OR(D71="accept", D72="accept", D73="accept"), "Accept", IF(OR(D71="eval.", D72="eval.", D73="eval."), "Evaluate Further", IF(OR(D71="reject", D72="reject",D73="reject"), "Reject", "")))</f>
        <v/>
      </c>
      <c r="D74" s="104"/>
      <c r="E74" s="62"/>
      <c r="F74" s="56"/>
      <c r="G74" s="56"/>
    </row>
    <row r="75" spans="1:7">
      <c r="A75" s="56"/>
      <c r="B75" s="64"/>
      <c r="C75" s="64"/>
      <c r="D75" s="56"/>
      <c r="E75" s="57"/>
      <c r="F75" s="56"/>
      <c r="G75" s="56"/>
    </row>
    <row r="76" spans="1:7">
      <c r="A76" s="56"/>
      <c r="B76" s="64"/>
      <c r="C76" s="64"/>
      <c r="D76" s="56"/>
      <c r="E76" s="57"/>
      <c r="F76" s="56"/>
      <c r="G76" s="56"/>
    </row>
    <row r="77" spans="1:7">
      <c r="A77" s="56"/>
      <c r="B77" s="64"/>
      <c r="C77" s="64"/>
      <c r="D77" s="56"/>
      <c r="E77" s="57"/>
      <c r="F77" s="56"/>
      <c r="G77" s="56"/>
    </row>
    <row r="78" spans="1:7">
      <c r="A78" s="56"/>
      <c r="B78" s="64"/>
      <c r="C78" s="64"/>
      <c r="D78" s="56"/>
      <c r="E78" s="57"/>
      <c r="F78" s="56"/>
      <c r="G78" s="56"/>
    </row>
    <row r="79" spans="1:7">
      <c r="A79" s="56"/>
      <c r="B79" s="64"/>
      <c r="C79" s="64"/>
      <c r="D79" s="56"/>
      <c r="E79" s="57"/>
      <c r="F79" s="56"/>
      <c r="G79" s="56"/>
    </row>
    <row r="80" spans="1:7">
      <c r="A80" s="56"/>
      <c r="B80" s="64"/>
      <c r="C80" s="64"/>
      <c r="D80" s="56"/>
      <c r="E80" s="57"/>
      <c r="F80" s="56"/>
      <c r="G80" s="56"/>
    </row>
    <row r="81" spans="1:7">
      <c r="A81" s="56"/>
      <c r="B81" s="64"/>
      <c r="C81" s="64"/>
      <c r="D81" s="56"/>
      <c r="E81" s="57"/>
      <c r="F81" s="56"/>
      <c r="G81" s="56"/>
    </row>
    <row r="82" spans="1:7">
      <c r="A82" s="56"/>
      <c r="B82" s="64"/>
      <c r="C82" s="64"/>
      <c r="D82" s="56"/>
      <c r="E82" s="57"/>
      <c r="F82" s="56"/>
      <c r="G82" s="56"/>
    </row>
    <row r="83" spans="1:7">
      <c r="A83" s="56"/>
      <c r="B83" s="64"/>
      <c r="C83" s="64"/>
      <c r="D83" s="56"/>
      <c r="E83" s="57"/>
      <c r="F83" s="56"/>
      <c r="G83" s="56"/>
    </row>
    <row r="84" spans="1:7">
      <c r="A84" s="56"/>
      <c r="B84" s="64"/>
      <c r="C84" s="64"/>
      <c r="D84" s="56"/>
      <c r="E84" s="57"/>
      <c r="F84" s="56"/>
      <c r="G84" s="56"/>
    </row>
    <row r="85" spans="1:7">
      <c r="A85" s="56"/>
      <c r="B85" s="64"/>
      <c r="C85" s="64"/>
      <c r="D85" s="56"/>
      <c r="E85" s="57"/>
      <c r="F85" s="56"/>
      <c r="G85" s="56"/>
    </row>
    <row r="86" spans="1:7">
      <c r="A86" s="56"/>
      <c r="B86" s="56"/>
      <c r="C86" s="56"/>
      <c r="D86" s="56"/>
      <c r="E86" s="57"/>
      <c r="F86" s="56"/>
      <c r="G86" s="56"/>
    </row>
    <row r="107" spans="6:6">
      <c r="F107" s="56"/>
    </row>
  </sheetData>
  <sheetProtection algorithmName="SHA-512" hashValue="MZrUtja7PJJDBC1B4jwD1l/Vd11nSCw1Immg4b2LVW4Cbn46bR2XSzczeuRm6UGdiQ3ljPyFp1/LgSDPZLisiQ==" saltValue="lXs5ZdypR3R8tD5PrOkg/A==" spinCount="100000" sheet="1" formatCells="0" formatColumns="0" formatRows="0" insertHyperlinks="0"/>
  <mergeCells count="9">
    <mergeCell ref="C74:D74"/>
    <mergeCell ref="C69:D69"/>
    <mergeCell ref="B63:D63"/>
    <mergeCell ref="C68:D68"/>
    <mergeCell ref="C70:D70"/>
    <mergeCell ref="B64:D64"/>
    <mergeCell ref="C65:D65"/>
    <mergeCell ref="C66:D66"/>
    <mergeCell ref="C67:D67"/>
  </mergeCells>
  <dataValidations count="5">
    <dataValidation type="list" allowBlank="1" showInputMessage="1" showErrorMessage="1" sqref="C6:C7" xr:uid="{978B89CE-69C6-4161-A034-AC015DA0075F}">
      <formula1>"1,2,3,?"</formula1>
    </dataValidation>
    <dataValidation type="list" allowBlank="1" showInputMessage="1" showErrorMessage="1" sqref="C3 C4:C5 C8:C37 C39:C51" xr:uid="{A77910E4-8094-445A-B01F-5DFC8D9709A0}">
      <formula1>"y,n,?"</formula1>
    </dataValidation>
    <dataValidation type="list" allowBlank="1" showInputMessage="1" showErrorMessage="1" sqref="C38" xr:uid="{7B5D2DC9-EDC8-46A0-9AF9-27EF244727AD}">
      <formula1>"1 or fewer, 2 or 3, 4 or more,?"</formula1>
    </dataValidation>
    <dataValidation type="list" errorStyle="information" allowBlank="1" showInputMessage="1" showErrorMessage="1" errorTitle="Invalid Entry" error="Make a selection from the drop-down menu, or enter &quot;yes&quot; or &quot;no&quot;. Other entries will not work." sqref="C72 C73 C71:C72" xr:uid="{6E363CE9-056D-45A6-863F-0434A36F596E}">
      <formula1>"yes, no"</formula1>
    </dataValidation>
    <dataValidation type="list" allowBlank="1" showInputMessage="1" showErrorMessage="1" sqref="C70 C68 C69:C72 C67 C66 C65:D65" xr:uid="{7728EFC8-AC11-4E25-B467-7DD30AB392B5}">
      <formula1>"yes, no, ?"</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A408A-7496-40D5-8E67-BFE1B4BFE658}">
  <dimension ref="B1:R54"/>
  <sheetViews>
    <sheetView zoomScaleNormal="100" workbookViewId="0">
      <selection activeCell="O24" sqref="O24"/>
    </sheetView>
  </sheetViews>
  <sheetFormatPr defaultColWidth="8.85546875" defaultRowHeight="15"/>
  <cols>
    <col min="1" max="1" width="6.85546875" customWidth="1"/>
    <col min="8" max="8" width="18.28515625" customWidth="1"/>
  </cols>
  <sheetData>
    <row r="1" spans="2:18" ht="15.95" thickBot="1"/>
    <row r="2" spans="2:18" ht="15.95" thickBot="1">
      <c r="B2" t="s">
        <v>136</v>
      </c>
      <c r="H2" s="115" t="s">
        <v>137</v>
      </c>
      <c r="I2" s="116"/>
      <c r="J2" s="116"/>
      <c r="K2" s="116"/>
      <c r="L2" s="116"/>
      <c r="M2" s="116"/>
      <c r="N2" s="116"/>
      <c r="O2" s="116"/>
      <c r="P2" s="116"/>
      <c r="Q2" s="116"/>
      <c r="R2" s="117"/>
    </row>
    <row r="3" spans="2:18">
      <c r="B3" s="1" t="s">
        <v>117</v>
      </c>
      <c r="C3" s="2" t="s">
        <v>4</v>
      </c>
      <c r="D3" s="2" t="s">
        <v>138</v>
      </c>
      <c r="E3" s="3" t="s">
        <v>139</v>
      </c>
      <c r="H3" s="150" t="s">
        <v>140</v>
      </c>
      <c r="I3" s="151"/>
      <c r="J3" s="151"/>
      <c r="K3" s="151"/>
      <c r="L3" s="151"/>
      <c r="M3" s="151"/>
      <c r="N3" s="151"/>
      <c r="O3" s="151"/>
      <c r="P3" s="151"/>
      <c r="Q3" s="151"/>
      <c r="R3" s="152"/>
    </row>
    <row r="4" spans="2:18">
      <c r="B4" s="4" t="s">
        <v>141</v>
      </c>
      <c r="C4">
        <v>1.01</v>
      </c>
      <c r="D4">
        <v>0</v>
      </c>
      <c r="E4" s="5">
        <v>-3</v>
      </c>
      <c r="H4" s="137" t="s">
        <v>142</v>
      </c>
      <c r="I4" s="138"/>
      <c r="J4" s="138"/>
      <c r="K4" s="138"/>
      <c r="L4" s="138"/>
      <c r="M4" s="138"/>
      <c r="N4" s="138"/>
      <c r="O4" s="138"/>
      <c r="P4" s="138"/>
      <c r="Q4" s="138"/>
      <c r="R4" s="16" t="s">
        <v>143</v>
      </c>
    </row>
    <row r="5" spans="2:18">
      <c r="B5" s="4" t="s">
        <v>122</v>
      </c>
      <c r="C5">
        <v>1.02</v>
      </c>
      <c r="D5">
        <v>-1</v>
      </c>
      <c r="E5" s="5">
        <v>1</v>
      </c>
      <c r="H5" s="137" t="s">
        <v>144</v>
      </c>
      <c r="I5" s="10">
        <v>2.0099999999999998</v>
      </c>
      <c r="J5" s="10">
        <v>1</v>
      </c>
      <c r="K5" s="10">
        <v>1</v>
      </c>
      <c r="L5" s="10">
        <v>1</v>
      </c>
      <c r="M5" s="10">
        <v>2</v>
      </c>
      <c r="N5" s="10">
        <v>2</v>
      </c>
      <c r="O5" s="10">
        <v>2</v>
      </c>
      <c r="P5" s="10">
        <v>3</v>
      </c>
      <c r="Q5" s="10">
        <v>3</v>
      </c>
      <c r="R5" s="11">
        <v>3</v>
      </c>
    </row>
    <row r="6" spans="2:18">
      <c r="B6" s="4" t="s">
        <v>122</v>
      </c>
      <c r="C6">
        <v>1.03</v>
      </c>
      <c r="D6">
        <v>-1</v>
      </c>
      <c r="E6" s="5">
        <v>1</v>
      </c>
      <c r="H6" s="137"/>
      <c r="I6" s="10">
        <v>2.02</v>
      </c>
      <c r="J6" s="10">
        <v>1</v>
      </c>
      <c r="K6" s="10">
        <v>2</v>
      </c>
      <c r="L6" s="10">
        <v>3</v>
      </c>
      <c r="M6" s="10">
        <v>1</v>
      </c>
      <c r="N6" s="10">
        <v>2</v>
      </c>
      <c r="O6" s="10">
        <v>3</v>
      </c>
      <c r="P6" s="10">
        <v>1</v>
      </c>
      <c r="Q6" s="10">
        <v>2</v>
      </c>
      <c r="R6" s="11">
        <v>3</v>
      </c>
    </row>
    <row r="7" spans="2:18">
      <c r="B7" s="4"/>
      <c r="C7">
        <v>2.0099999999999998</v>
      </c>
      <c r="D7" s="125" t="s">
        <v>145</v>
      </c>
      <c r="E7" s="126"/>
      <c r="H7" s="120" t="s">
        <v>146</v>
      </c>
      <c r="I7" s="10">
        <v>3.01</v>
      </c>
      <c r="J7" s="10">
        <v>2</v>
      </c>
      <c r="K7" s="10">
        <v>1</v>
      </c>
      <c r="L7" s="10">
        <v>1</v>
      </c>
      <c r="M7" s="10">
        <v>2</v>
      </c>
      <c r="N7" s="10">
        <v>2</v>
      </c>
      <c r="O7" s="10">
        <v>1</v>
      </c>
      <c r="P7" s="10">
        <v>2</v>
      </c>
      <c r="Q7" s="10">
        <v>2</v>
      </c>
      <c r="R7" s="11">
        <v>2</v>
      </c>
    </row>
    <row r="8" spans="2:18">
      <c r="B8" s="4"/>
      <c r="C8">
        <v>2.02</v>
      </c>
      <c r="D8" s="127"/>
      <c r="E8" s="128"/>
      <c r="H8" s="120"/>
      <c r="I8" s="10">
        <v>3.02</v>
      </c>
      <c r="J8" s="10">
        <v>2</v>
      </c>
      <c r="K8" s="10">
        <v>1</v>
      </c>
      <c r="L8" s="10">
        <v>1</v>
      </c>
      <c r="M8" s="10">
        <v>2</v>
      </c>
      <c r="N8" s="10">
        <v>2</v>
      </c>
      <c r="O8" s="10">
        <v>1</v>
      </c>
      <c r="P8" s="10">
        <v>2</v>
      </c>
      <c r="Q8" s="10">
        <v>2</v>
      </c>
      <c r="R8" s="11">
        <v>2</v>
      </c>
    </row>
    <row r="9" spans="2:18">
      <c r="B9" s="4" t="s">
        <v>122</v>
      </c>
      <c r="C9">
        <v>2.0299999999999998</v>
      </c>
      <c r="D9">
        <v>0</v>
      </c>
      <c r="E9" s="5">
        <v>1</v>
      </c>
      <c r="H9" s="120"/>
      <c r="I9" s="10">
        <v>3.03</v>
      </c>
      <c r="J9" s="10">
        <v>4</v>
      </c>
      <c r="K9" s="10">
        <v>2</v>
      </c>
      <c r="L9" s="10">
        <v>1</v>
      </c>
      <c r="M9" s="10">
        <v>4</v>
      </c>
      <c r="N9" s="10">
        <v>3</v>
      </c>
      <c r="O9" s="10">
        <v>2</v>
      </c>
      <c r="P9" s="10">
        <v>4</v>
      </c>
      <c r="Q9" s="10">
        <v>4</v>
      </c>
      <c r="R9" s="11">
        <v>4</v>
      </c>
    </row>
    <row r="10" spans="2:18">
      <c r="B10" s="4" t="s">
        <v>122</v>
      </c>
      <c r="C10">
        <v>2.04</v>
      </c>
      <c r="D10">
        <v>0</v>
      </c>
      <c r="E10" s="5">
        <v>1</v>
      </c>
      <c r="H10" s="120"/>
      <c r="I10" s="10">
        <v>3.04</v>
      </c>
      <c r="J10" s="10">
        <v>4</v>
      </c>
      <c r="K10" s="10">
        <v>2</v>
      </c>
      <c r="L10" s="10">
        <v>1</v>
      </c>
      <c r="M10" s="10">
        <v>4</v>
      </c>
      <c r="N10" s="10">
        <v>3</v>
      </c>
      <c r="O10" s="10">
        <v>2</v>
      </c>
      <c r="P10" s="10">
        <v>4</v>
      </c>
      <c r="Q10" s="10">
        <v>4</v>
      </c>
      <c r="R10" s="11">
        <v>4</v>
      </c>
    </row>
    <row r="11" spans="2:18">
      <c r="B11" s="4"/>
      <c r="C11">
        <v>2.0499999999999998</v>
      </c>
      <c r="E11" s="5"/>
      <c r="H11" s="120"/>
      <c r="I11" s="10">
        <v>3.05</v>
      </c>
      <c r="J11" s="10">
        <v>2</v>
      </c>
      <c r="K11" s="10">
        <v>1</v>
      </c>
      <c r="L11" s="10">
        <v>1</v>
      </c>
      <c r="M11" s="10">
        <v>2</v>
      </c>
      <c r="N11" s="10">
        <v>2</v>
      </c>
      <c r="O11" s="10">
        <v>1</v>
      </c>
      <c r="P11" s="10">
        <v>2</v>
      </c>
      <c r="Q11" s="10">
        <v>2</v>
      </c>
      <c r="R11" s="11">
        <v>2</v>
      </c>
    </row>
    <row r="12" spans="2:18">
      <c r="B12" s="4" t="s">
        <v>122</v>
      </c>
      <c r="C12">
        <v>3.01</v>
      </c>
      <c r="D12" s="129" t="s">
        <v>147</v>
      </c>
      <c r="E12" s="130"/>
      <c r="H12" s="118" t="s">
        <v>148</v>
      </c>
      <c r="I12" s="119"/>
      <c r="J12" s="119"/>
      <c r="K12" s="119"/>
      <c r="L12" s="119"/>
      <c r="M12" s="119"/>
      <c r="N12" s="119"/>
      <c r="O12" s="119"/>
      <c r="P12" s="119"/>
      <c r="Q12" s="119"/>
      <c r="R12" s="122"/>
    </row>
    <row r="13" spans="2:18">
      <c r="B13" s="4" t="s">
        <v>149</v>
      </c>
      <c r="C13">
        <v>3.02</v>
      </c>
      <c r="D13" s="131"/>
      <c r="E13" s="132"/>
      <c r="H13" s="4" t="s">
        <v>150</v>
      </c>
      <c r="I13" s="10">
        <v>2.0499999999999998</v>
      </c>
      <c r="J13" s="10" t="s">
        <v>45</v>
      </c>
      <c r="K13" s="10" t="s">
        <v>151</v>
      </c>
      <c r="L13" s="10" t="s">
        <v>152</v>
      </c>
      <c r="M13" s="119"/>
      <c r="N13" s="119"/>
      <c r="O13" s="119"/>
      <c r="P13" s="119"/>
      <c r="Q13" s="119"/>
      <c r="R13" s="122"/>
    </row>
    <row r="14" spans="2:18">
      <c r="B14" s="4" t="s">
        <v>120</v>
      </c>
      <c r="C14">
        <v>3.03</v>
      </c>
      <c r="D14" s="131"/>
      <c r="E14" s="132"/>
      <c r="H14" s="120" t="s">
        <v>146</v>
      </c>
      <c r="I14" s="10">
        <v>3.01</v>
      </c>
      <c r="J14" s="10">
        <v>-1</v>
      </c>
      <c r="K14" s="10">
        <v>0</v>
      </c>
      <c r="L14" s="10">
        <v>-2</v>
      </c>
      <c r="M14" s="119"/>
      <c r="N14" s="119"/>
      <c r="O14" s="119"/>
      <c r="P14" s="119"/>
      <c r="Q14" s="119"/>
      <c r="R14" s="122"/>
    </row>
    <row r="15" spans="2:18" ht="15.95" thickBot="1">
      <c r="B15" s="4" t="s">
        <v>149</v>
      </c>
      <c r="C15">
        <v>3.04</v>
      </c>
      <c r="D15" s="131"/>
      <c r="E15" s="132"/>
      <c r="H15" s="121"/>
      <c r="I15" s="13" t="s">
        <v>153</v>
      </c>
      <c r="J15" s="13">
        <v>0</v>
      </c>
      <c r="K15" s="13">
        <v>0</v>
      </c>
      <c r="L15" s="13">
        <v>0</v>
      </c>
      <c r="M15" s="123"/>
      <c r="N15" s="123"/>
      <c r="O15" s="123"/>
      <c r="P15" s="123"/>
      <c r="Q15" s="123"/>
      <c r="R15" s="124"/>
    </row>
    <row r="16" spans="2:18">
      <c r="B16" s="4" t="s">
        <v>122</v>
      </c>
      <c r="C16">
        <v>3.05</v>
      </c>
      <c r="D16" s="133"/>
      <c r="E16" s="134"/>
    </row>
    <row r="17" spans="2:11">
      <c r="B17" s="4" t="s">
        <v>154</v>
      </c>
      <c r="C17">
        <v>4.01</v>
      </c>
      <c r="D17">
        <v>0</v>
      </c>
      <c r="E17" s="5">
        <v>1</v>
      </c>
    </row>
    <row r="18" spans="2:11" ht="15.95" thickBot="1">
      <c r="B18" s="4" t="s">
        <v>122</v>
      </c>
      <c r="C18">
        <v>4.0199999999999996</v>
      </c>
      <c r="D18">
        <v>0</v>
      </c>
      <c r="E18" s="5">
        <v>1</v>
      </c>
    </row>
    <row r="19" spans="2:11">
      <c r="B19" s="4" t="s">
        <v>122</v>
      </c>
      <c r="C19">
        <v>4.03</v>
      </c>
      <c r="D19">
        <v>0</v>
      </c>
      <c r="E19" s="5">
        <v>1</v>
      </c>
      <c r="H19" s="115" t="s">
        <v>155</v>
      </c>
      <c r="I19" s="116"/>
      <c r="J19" s="116"/>
      <c r="K19" s="117"/>
    </row>
    <row r="20" spans="2:11">
      <c r="B20" s="4" t="s">
        <v>120</v>
      </c>
      <c r="C20">
        <v>4.04</v>
      </c>
      <c r="D20">
        <v>-1</v>
      </c>
      <c r="E20" s="5">
        <v>1</v>
      </c>
      <c r="H20" s="4" t="s">
        <v>156</v>
      </c>
      <c r="I20" s="12">
        <v>1</v>
      </c>
      <c r="J20" s="12">
        <v>2</v>
      </c>
      <c r="K20" s="9">
        <v>4</v>
      </c>
    </row>
    <row r="21" spans="2:11" ht="15.95" thickBot="1">
      <c r="B21" s="4" t="s">
        <v>122</v>
      </c>
      <c r="C21">
        <v>4.05</v>
      </c>
      <c r="D21">
        <v>0</v>
      </c>
      <c r="E21" s="5">
        <v>1</v>
      </c>
      <c r="H21" s="6" t="s">
        <v>6</v>
      </c>
      <c r="I21" s="14">
        <v>1</v>
      </c>
      <c r="J21" s="14">
        <v>0</v>
      </c>
      <c r="K21" s="15">
        <v>-1</v>
      </c>
    </row>
    <row r="22" spans="2:11">
      <c r="B22" s="4" t="s">
        <v>122</v>
      </c>
      <c r="C22">
        <v>4.0599999999999996</v>
      </c>
      <c r="D22">
        <v>0</v>
      </c>
      <c r="E22" s="5">
        <v>1</v>
      </c>
    </row>
    <row r="23" spans="2:11">
      <c r="B23" s="4" t="s">
        <v>122</v>
      </c>
      <c r="C23">
        <v>4.07</v>
      </c>
      <c r="D23">
        <v>0</v>
      </c>
      <c r="E23" s="5">
        <v>1</v>
      </c>
    </row>
    <row r="24" spans="2:11" ht="15.95" thickBot="1">
      <c r="B24" s="4" t="s">
        <v>149</v>
      </c>
      <c r="C24">
        <v>4.08</v>
      </c>
      <c r="D24">
        <v>0</v>
      </c>
      <c r="E24" s="5">
        <v>1</v>
      </c>
    </row>
    <row r="25" spans="2:11">
      <c r="B25" s="4" t="s">
        <v>149</v>
      </c>
      <c r="C25">
        <v>4.09</v>
      </c>
      <c r="D25">
        <v>0</v>
      </c>
      <c r="E25" s="5">
        <v>1</v>
      </c>
      <c r="H25" s="139" t="s">
        <v>157</v>
      </c>
      <c r="I25" s="140"/>
      <c r="J25" s="140"/>
      <c r="K25" s="141"/>
    </row>
    <row r="26" spans="2:11">
      <c r="B26" s="4" t="s">
        <v>149</v>
      </c>
      <c r="C26">
        <v>4.0999999999999996</v>
      </c>
      <c r="D26">
        <v>0</v>
      </c>
      <c r="E26" s="5">
        <v>1</v>
      </c>
      <c r="H26" s="95" t="s">
        <v>158</v>
      </c>
      <c r="I26" s="153" t="str">
        <f>IF(OR('WRA Worksheet'!C65="?",'WRA Worksheet'!C66="?",'WRA Worksheet'!C67="?",'WRA Worksheet'!C67="no"),"eval.",IF(AND('WRA Worksheet'!C65="yes",'WRA Worksheet'!C66="yes",'WRA Worksheet'!C67="yes"),"reject",IF(OR('WRA Worksheet'!C65="no",'WRA Worksheet'!C66="no"),"accept","")))</f>
        <v/>
      </c>
      <c r="J26" s="153"/>
      <c r="K26" s="154"/>
    </row>
    <row r="27" spans="2:11" ht="15.95" thickBot="1">
      <c r="B27" s="4" t="s">
        <v>149</v>
      </c>
      <c r="C27">
        <v>4.1100000000000003</v>
      </c>
      <c r="D27">
        <v>0</v>
      </c>
      <c r="E27" s="5">
        <v>1</v>
      </c>
      <c r="H27" s="96" t="s">
        <v>159</v>
      </c>
      <c r="I27" s="155" t="str">
        <f>IF('WRA Worksheet'!C68="no","accept",IF(AND('WRA Worksheet'!C68="yes",OR('WRA Worksheet'!C69="yes",'WRA Worksheet'!C70="yes")),"reject",IF(OR('WRA Worksheet'!C68="?",'WRA Worksheet'!C69="?",'WRA Worksheet'!C70="?",'WRA Worksheet'!C69="no",'WRA Worksheet'!C70="no"),"eval.","")))</f>
        <v/>
      </c>
      <c r="J27" s="155"/>
      <c r="K27" s="156"/>
    </row>
    <row r="28" spans="2:11">
      <c r="B28" s="4" t="s">
        <v>122</v>
      </c>
      <c r="C28">
        <v>4.12</v>
      </c>
      <c r="D28">
        <v>0</v>
      </c>
      <c r="E28" s="5">
        <v>1</v>
      </c>
    </row>
    <row r="29" spans="2:11">
      <c r="B29" s="4" t="s">
        <v>160</v>
      </c>
      <c r="C29">
        <v>5.01</v>
      </c>
      <c r="D29">
        <v>0</v>
      </c>
      <c r="E29" s="5">
        <v>5</v>
      </c>
    </row>
    <row r="30" spans="2:11">
      <c r="B30" s="4" t="s">
        <v>122</v>
      </c>
      <c r="C30">
        <v>5.0199999999999996</v>
      </c>
      <c r="D30">
        <v>0</v>
      </c>
      <c r="E30" s="5">
        <v>1</v>
      </c>
    </row>
    <row r="31" spans="2:11">
      <c r="B31" s="4" t="s">
        <v>149</v>
      </c>
      <c r="C31">
        <v>5.03</v>
      </c>
      <c r="D31">
        <v>0</v>
      </c>
      <c r="E31" s="5">
        <v>1</v>
      </c>
    </row>
    <row r="32" spans="2:11">
      <c r="B32" s="4" t="s">
        <v>122</v>
      </c>
      <c r="C32">
        <v>5.04</v>
      </c>
      <c r="D32">
        <v>0</v>
      </c>
      <c r="E32" s="5">
        <v>1</v>
      </c>
    </row>
    <row r="33" spans="2:5">
      <c r="B33" s="4" t="s">
        <v>122</v>
      </c>
      <c r="C33">
        <v>6.01</v>
      </c>
      <c r="D33">
        <v>0</v>
      </c>
      <c r="E33" s="5">
        <v>1</v>
      </c>
    </row>
    <row r="34" spans="2:5">
      <c r="B34" s="4" t="s">
        <v>122</v>
      </c>
      <c r="C34">
        <v>6.02</v>
      </c>
      <c r="D34">
        <v>-1</v>
      </c>
      <c r="E34" s="5">
        <v>1</v>
      </c>
    </row>
    <row r="35" spans="2:5">
      <c r="B35" s="4" t="s">
        <v>120</v>
      </c>
      <c r="C35">
        <v>6.03</v>
      </c>
      <c r="D35">
        <v>-1</v>
      </c>
      <c r="E35" s="5">
        <v>1</v>
      </c>
    </row>
    <row r="36" spans="2:5">
      <c r="B36" s="4" t="s">
        <v>122</v>
      </c>
      <c r="C36">
        <v>6.04</v>
      </c>
      <c r="D36">
        <v>-1</v>
      </c>
      <c r="E36" s="5">
        <v>1</v>
      </c>
    </row>
    <row r="37" spans="2:5">
      <c r="B37" s="4" t="s">
        <v>122</v>
      </c>
      <c r="C37">
        <v>6.05</v>
      </c>
      <c r="D37">
        <v>0</v>
      </c>
      <c r="E37" s="5">
        <v>-1</v>
      </c>
    </row>
    <row r="38" spans="2:5">
      <c r="B38" s="4" t="s">
        <v>120</v>
      </c>
      <c r="C38">
        <v>6.06</v>
      </c>
      <c r="D38">
        <v>-1</v>
      </c>
      <c r="E38" s="5">
        <v>1</v>
      </c>
    </row>
    <row r="39" spans="2:5">
      <c r="B39" s="4" t="s">
        <v>122</v>
      </c>
      <c r="C39">
        <v>6.07</v>
      </c>
      <c r="D39" s="135" t="s">
        <v>161</v>
      </c>
      <c r="E39" s="136"/>
    </row>
    <row r="40" spans="2:5">
      <c r="B40" s="4" t="s">
        <v>120</v>
      </c>
      <c r="C40">
        <v>7.01</v>
      </c>
      <c r="D40">
        <v>-1</v>
      </c>
      <c r="E40" s="5">
        <v>1</v>
      </c>
    </row>
    <row r="41" spans="2:5">
      <c r="B41" s="4" t="s">
        <v>122</v>
      </c>
      <c r="C41">
        <v>7.02</v>
      </c>
      <c r="D41">
        <v>-1</v>
      </c>
      <c r="E41" s="5">
        <v>1</v>
      </c>
    </row>
    <row r="42" spans="2:5">
      <c r="B42" s="4" t="s">
        <v>120</v>
      </c>
      <c r="C42">
        <v>7.03</v>
      </c>
      <c r="D42">
        <v>-1</v>
      </c>
      <c r="E42" s="5">
        <v>1</v>
      </c>
    </row>
    <row r="43" spans="2:5">
      <c r="B43" s="4" t="s">
        <v>122</v>
      </c>
      <c r="C43">
        <v>7.04</v>
      </c>
      <c r="D43">
        <v>-1</v>
      </c>
      <c r="E43" s="5">
        <v>1</v>
      </c>
    </row>
    <row r="44" spans="2:5">
      <c r="B44" s="4" t="s">
        <v>149</v>
      </c>
      <c r="C44">
        <v>7.05</v>
      </c>
      <c r="D44">
        <v>-1</v>
      </c>
      <c r="E44" s="5">
        <v>1</v>
      </c>
    </row>
    <row r="45" spans="2:5">
      <c r="B45" s="4" t="s">
        <v>149</v>
      </c>
      <c r="C45">
        <v>7.06</v>
      </c>
      <c r="D45">
        <v>-1</v>
      </c>
      <c r="E45" s="5">
        <v>1</v>
      </c>
    </row>
    <row r="46" spans="2:5">
      <c r="B46" s="4" t="s">
        <v>122</v>
      </c>
      <c r="C46">
        <v>7.07</v>
      </c>
      <c r="D46">
        <v>-1</v>
      </c>
      <c r="E46" s="5">
        <v>1</v>
      </c>
    </row>
    <row r="47" spans="2:5">
      <c r="B47" s="4" t="s">
        <v>122</v>
      </c>
      <c r="C47">
        <v>7.08</v>
      </c>
      <c r="D47">
        <v>-1</v>
      </c>
      <c r="E47" s="5">
        <v>1</v>
      </c>
    </row>
    <row r="48" spans="2:5">
      <c r="B48" s="4" t="s">
        <v>122</v>
      </c>
      <c r="C48">
        <v>8.01</v>
      </c>
      <c r="D48">
        <v>-1</v>
      </c>
      <c r="E48" s="5">
        <v>1</v>
      </c>
    </row>
    <row r="49" spans="2:5">
      <c r="B49" s="4" t="s">
        <v>122</v>
      </c>
      <c r="C49">
        <v>8.02</v>
      </c>
      <c r="D49">
        <v>-1</v>
      </c>
      <c r="E49" s="5">
        <v>1</v>
      </c>
    </row>
    <row r="50" spans="2:5">
      <c r="B50" s="4" t="s">
        <v>120</v>
      </c>
      <c r="C50">
        <v>8.0299999999999994</v>
      </c>
      <c r="D50">
        <v>1</v>
      </c>
      <c r="E50" s="5">
        <v>-1</v>
      </c>
    </row>
    <row r="51" spans="2:5">
      <c r="B51" s="4" t="s">
        <v>120</v>
      </c>
      <c r="C51">
        <v>8.0399999999999991</v>
      </c>
      <c r="D51">
        <v>-1</v>
      </c>
      <c r="E51" s="5">
        <v>1</v>
      </c>
    </row>
    <row r="52" spans="2:5">
      <c r="B52" s="4" t="s">
        <v>122</v>
      </c>
      <c r="C52">
        <v>8.0500000000000007</v>
      </c>
      <c r="D52">
        <v>1</v>
      </c>
      <c r="E52" s="5">
        <v>-1</v>
      </c>
    </row>
    <row r="53" spans="2:5">
      <c r="B53" s="4"/>
      <c r="E53" s="5"/>
    </row>
    <row r="54" spans="2:5" ht="15.95" thickBot="1">
      <c r="B54" s="6"/>
      <c r="C54" s="7"/>
      <c r="D54" s="7"/>
      <c r="E54" s="8"/>
    </row>
  </sheetData>
  <sheetProtection algorithmName="SHA-512" hashValue="0mtPXeV4RFX+M/sGdOGKeuK5NWlJbk/75EF/Z/DHrnEM9OlRwDreGoshUwzHDRLvA3A9Y2G+zbNh26ykXbCpNg==" saltValue="1/xWeOpxhY5vxCpyg9dG1A==" spinCount="100000" sheet="1" objects="1" scenarios="1"/>
  <mergeCells count="15">
    <mergeCell ref="D7:E8"/>
    <mergeCell ref="D12:E16"/>
    <mergeCell ref="D39:E39"/>
    <mergeCell ref="H3:R3"/>
    <mergeCell ref="H4:Q4"/>
    <mergeCell ref="H5:H6"/>
    <mergeCell ref="H7:H11"/>
    <mergeCell ref="H25:K25"/>
    <mergeCell ref="I26:K26"/>
    <mergeCell ref="I27:K27"/>
    <mergeCell ref="H2:R2"/>
    <mergeCell ref="H12:L12"/>
    <mergeCell ref="H14:H15"/>
    <mergeCell ref="M12:R15"/>
    <mergeCell ref="H19:K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9724D-15DB-4E0F-87F1-EE2DC5DF0787}">
  <dimension ref="A1:D61"/>
  <sheetViews>
    <sheetView workbookViewId="0">
      <selection activeCell="G1" sqref="G1"/>
    </sheetView>
  </sheetViews>
  <sheetFormatPr defaultColWidth="8.85546875" defaultRowHeight="15"/>
  <cols>
    <col min="1" max="1" width="7.140625" customWidth="1"/>
    <col min="2" max="2" width="64.42578125" customWidth="1"/>
  </cols>
  <sheetData>
    <row r="1" spans="1:4" ht="109.5" customHeight="1">
      <c r="A1" s="145" t="str">
        <f>'WRA Worksheet'!F1</f>
        <v>Assessment date: 10 July 2025 Prepared by Cameron Deelstra</v>
      </c>
      <c r="B1" s="146"/>
      <c r="C1" s="146"/>
      <c r="D1" s="98" t="s">
        <v>162</v>
      </c>
    </row>
    <row r="2" spans="1:4" ht="18.95">
      <c r="A2" s="142" t="s">
        <v>163</v>
      </c>
      <c r="B2" s="143"/>
      <c r="C2" s="73" t="s">
        <v>5</v>
      </c>
      <c r="D2" s="73" t="s">
        <v>6</v>
      </c>
    </row>
    <row r="3" spans="1:4" ht="15.95">
      <c r="A3" s="74">
        <v>1.01</v>
      </c>
      <c r="B3" s="75" t="s">
        <v>10</v>
      </c>
      <c r="C3" s="76" t="str">
        <f>'WRA Worksheet'!C3</f>
        <v>n</v>
      </c>
      <c r="D3" s="82">
        <f>'WRA Worksheet'!D3</f>
        <v>0</v>
      </c>
    </row>
    <row r="4" spans="1:4" ht="15.95">
      <c r="A4" s="74">
        <v>1.02</v>
      </c>
      <c r="B4" s="75" t="s">
        <v>13</v>
      </c>
      <c r="C4" s="76">
        <f>'WRA Worksheet'!C4</f>
        <v>0</v>
      </c>
      <c r="D4" s="82" t="str">
        <f>'WRA Worksheet'!D4</f>
        <v xml:space="preserve"> </v>
      </c>
    </row>
    <row r="5" spans="1:4" ht="15.95">
      <c r="A5" s="74">
        <v>1.03</v>
      </c>
      <c r="B5" s="75" t="s">
        <v>14</v>
      </c>
      <c r="C5" s="76">
        <f>'WRA Worksheet'!C5</f>
        <v>0</v>
      </c>
      <c r="D5" s="82" t="str">
        <f>'WRA Worksheet'!D5</f>
        <v xml:space="preserve"> </v>
      </c>
    </row>
    <row r="6" spans="1:4" ht="51.95">
      <c r="A6" s="74">
        <v>2.0099999999999998</v>
      </c>
      <c r="B6" s="77" t="s">
        <v>164</v>
      </c>
      <c r="C6" s="76">
        <f>'WRA Worksheet'!C6</f>
        <v>3</v>
      </c>
      <c r="D6" s="83"/>
    </row>
    <row r="7" spans="1:4" ht="15.95">
      <c r="A7" s="74">
        <v>2.02</v>
      </c>
      <c r="B7" s="75" t="s">
        <v>165</v>
      </c>
      <c r="C7" s="76">
        <f>'WRA Worksheet'!C7</f>
        <v>3</v>
      </c>
      <c r="D7" s="83"/>
    </row>
    <row r="8" spans="1:4" ht="15.95">
      <c r="A8" s="74">
        <v>2.0299999999999998</v>
      </c>
      <c r="B8" s="75" t="s">
        <v>20</v>
      </c>
      <c r="C8" s="76" t="str">
        <f>'WRA Worksheet'!C8</f>
        <v>y</v>
      </c>
      <c r="D8" s="82">
        <f>'WRA Worksheet'!D8</f>
        <v>1</v>
      </c>
    </row>
    <row r="9" spans="1:4" ht="51.95">
      <c r="A9" s="74">
        <v>2.04</v>
      </c>
      <c r="B9" s="78" t="s">
        <v>24</v>
      </c>
      <c r="C9" s="76" t="str">
        <f>'WRA Worksheet'!C9</f>
        <v>y</v>
      </c>
      <c r="D9" s="82">
        <f>'WRA Worksheet'!D9</f>
        <v>1</v>
      </c>
    </row>
    <row r="10" spans="1:4" ht="32.1">
      <c r="A10" s="74">
        <v>2.0499999999999998</v>
      </c>
      <c r="B10" s="75" t="s">
        <v>27</v>
      </c>
      <c r="C10" s="79" t="str">
        <f>'WRA Worksheet'!C10</f>
        <v>y</v>
      </c>
      <c r="D10" s="83"/>
    </row>
    <row r="11" spans="1:4" ht="15.95">
      <c r="A11" s="74">
        <v>3.01</v>
      </c>
      <c r="B11" s="75" t="s">
        <v>30</v>
      </c>
      <c r="C11" s="76">
        <f>'WRA Worksheet'!C11</f>
        <v>0</v>
      </c>
      <c r="D11" s="82" t="str">
        <f>'WRA Worksheet'!D11</f>
        <v/>
      </c>
    </row>
    <row r="12" spans="1:4" ht="15.95">
      <c r="A12" s="74">
        <v>3.02</v>
      </c>
      <c r="B12" s="75" t="s">
        <v>31</v>
      </c>
      <c r="C12" s="76" t="str">
        <f>'WRA Worksheet'!C12</f>
        <v>y</v>
      </c>
      <c r="D12" s="82">
        <f>'WRA Worksheet'!D12</f>
        <v>2</v>
      </c>
    </row>
    <row r="13" spans="1:4" ht="15.95">
      <c r="A13" s="74">
        <v>3.03</v>
      </c>
      <c r="B13" s="75" t="s">
        <v>34</v>
      </c>
      <c r="C13" s="76" t="str">
        <f>'WRA Worksheet'!C13</f>
        <v>n</v>
      </c>
      <c r="D13" s="82">
        <f>'WRA Worksheet'!D13</f>
        <v>0</v>
      </c>
    </row>
    <row r="14" spans="1:4" ht="15.95">
      <c r="A14" s="74">
        <v>3.04</v>
      </c>
      <c r="B14" s="75" t="s">
        <v>36</v>
      </c>
      <c r="C14" s="76" t="str">
        <f>'WRA Worksheet'!C14</f>
        <v>y</v>
      </c>
      <c r="D14" s="82">
        <f>'WRA Worksheet'!D14</f>
        <v>4</v>
      </c>
    </row>
    <row r="15" spans="1:4" ht="15.95">
      <c r="A15" s="74">
        <v>3.05</v>
      </c>
      <c r="B15" s="75" t="s">
        <v>39</v>
      </c>
      <c r="C15" s="76" t="str">
        <f>'WRA Worksheet'!C15</f>
        <v>n</v>
      </c>
      <c r="D15" s="82">
        <f>'WRA Worksheet'!D15</f>
        <v>0</v>
      </c>
    </row>
    <row r="16" spans="1:4" ht="15.95">
      <c r="A16" s="74">
        <v>4.01</v>
      </c>
      <c r="B16" s="75" t="s">
        <v>41</v>
      </c>
      <c r="C16" s="76" t="str">
        <f>'WRA Worksheet'!C16</f>
        <v>y</v>
      </c>
      <c r="D16" s="82">
        <f>'WRA Worksheet'!D16</f>
        <v>1</v>
      </c>
    </row>
    <row r="17" spans="1:4" ht="15.95">
      <c r="A17" s="74">
        <v>4.0199999999999996</v>
      </c>
      <c r="B17" s="75" t="s">
        <v>44</v>
      </c>
      <c r="C17" s="76" t="str">
        <f>'WRA Worksheet'!C17</f>
        <v>?</v>
      </c>
      <c r="D17" s="82" t="str">
        <f>'WRA Worksheet'!D17</f>
        <v xml:space="preserve"> </v>
      </c>
    </row>
    <row r="18" spans="1:4" ht="15.95">
      <c r="A18" s="74">
        <v>4.03</v>
      </c>
      <c r="B18" s="75" t="s">
        <v>48</v>
      </c>
      <c r="C18" s="76" t="str">
        <f>'WRA Worksheet'!C18</f>
        <v>n</v>
      </c>
      <c r="D18" s="82">
        <f>'WRA Worksheet'!D18</f>
        <v>0</v>
      </c>
    </row>
    <row r="19" spans="1:4" ht="15.95">
      <c r="A19" s="74">
        <v>4.04</v>
      </c>
      <c r="B19" s="75" t="s">
        <v>49</v>
      </c>
      <c r="C19" s="76" t="str">
        <f>'WRA Worksheet'!C19</f>
        <v>y</v>
      </c>
      <c r="D19" s="82">
        <f>'WRA Worksheet'!D19</f>
        <v>1</v>
      </c>
    </row>
    <row r="20" spans="1:4" ht="15.95">
      <c r="A20" s="74">
        <v>4.05</v>
      </c>
      <c r="B20" s="75" t="s">
        <v>52</v>
      </c>
      <c r="C20" s="76" t="str">
        <f>'WRA Worksheet'!C20</f>
        <v>y</v>
      </c>
      <c r="D20" s="82">
        <f>'WRA Worksheet'!D20</f>
        <v>1</v>
      </c>
    </row>
    <row r="21" spans="1:4" ht="15.95">
      <c r="A21" s="74">
        <v>4.0599999999999996</v>
      </c>
      <c r="B21" s="75" t="s">
        <v>53</v>
      </c>
      <c r="C21" s="76" t="str">
        <f>'WRA Worksheet'!C21</f>
        <v>n</v>
      </c>
      <c r="D21" s="82">
        <f>'WRA Worksheet'!D21</f>
        <v>0</v>
      </c>
    </row>
    <row r="22" spans="1:4" ht="15.95">
      <c r="A22" s="74">
        <v>4.07</v>
      </c>
      <c r="B22" s="75" t="s">
        <v>55</v>
      </c>
      <c r="C22" s="76" t="str">
        <f>'WRA Worksheet'!C22</f>
        <v>y</v>
      </c>
      <c r="D22" s="82">
        <f>'WRA Worksheet'!D22</f>
        <v>1</v>
      </c>
    </row>
    <row r="23" spans="1:4" ht="15.95">
      <c r="A23" s="74">
        <v>4.08</v>
      </c>
      <c r="B23" s="75" t="s">
        <v>57</v>
      </c>
      <c r="C23" s="76" t="str">
        <f>'WRA Worksheet'!C23</f>
        <v>?</v>
      </c>
      <c r="D23" s="82" t="str">
        <f>'WRA Worksheet'!D23</f>
        <v xml:space="preserve"> </v>
      </c>
    </row>
    <row r="24" spans="1:4" ht="15.95">
      <c r="A24" s="74">
        <v>4.09</v>
      </c>
      <c r="B24" s="75" t="s">
        <v>60</v>
      </c>
      <c r="C24" s="76" t="str">
        <f>'WRA Worksheet'!C24</f>
        <v>y</v>
      </c>
      <c r="D24" s="82">
        <f>'WRA Worksheet'!D24</f>
        <v>1</v>
      </c>
    </row>
    <row r="25" spans="1:4" ht="32.1">
      <c r="A25" s="74">
        <v>4.0999999999999996</v>
      </c>
      <c r="B25" s="80" t="s">
        <v>63</v>
      </c>
      <c r="C25" s="76" t="str">
        <f>'WRA Worksheet'!C25</f>
        <v>n</v>
      </c>
      <c r="D25" s="82">
        <f>'WRA Worksheet'!D25</f>
        <v>0</v>
      </c>
    </row>
    <row r="26" spans="1:4" ht="15.95">
      <c r="A26" s="74">
        <v>4.1100000000000003</v>
      </c>
      <c r="B26" s="75" t="s">
        <v>66</v>
      </c>
      <c r="C26" s="76" t="str">
        <f>'WRA Worksheet'!C26</f>
        <v>?</v>
      </c>
      <c r="D26" s="82" t="str">
        <f>'WRA Worksheet'!D26</f>
        <v xml:space="preserve"> </v>
      </c>
    </row>
    <row r="27" spans="1:4" ht="15.95">
      <c r="A27" s="74">
        <v>4.12</v>
      </c>
      <c r="B27" s="75" t="s">
        <v>69</v>
      </c>
      <c r="C27" s="76" t="str">
        <f>'WRA Worksheet'!C27</f>
        <v>y</v>
      </c>
      <c r="D27" s="82">
        <f>'WRA Worksheet'!D27</f>
        <v>1</v>
      </c>
    </row>
    <row r="28" spans="1:4" ht="15.95">
      <c r="A28" s="74">
        <v>5.01</v>
      </c>
      <c r="B28" s="75" t="s">
        <v>72</v>
      </c>
      <c r="C28" s="76" t="str">
        <f>'WRA Worksheet'!C28</f>
        <v>n</v>
      </c>
      <c r="D28" s="82">
        <f>'WRA Worksheet'!D28</f>
        <v>0</v>
      </c>
    </row>
    <row r="29" spans="1:4" ht="15.95">
      <c r="A29" s="74">
        <v>5.0199999999999996</v>
      </c>
      <c r="B29" s="75" t="s">
        <v>75</v>
      </c>
      <c r="C29" s="76" t="str">
        <f>'WRA Worksheet'!C29</f>
        <v>n</v>
      </c>
      <c r="D29" s="82">
        <f>'WRA Worksheet'!D29</f>
        <v>0</v>
      </c>
    </row>
    <row r="30" spans="1:4" ht="15.95">
      <c r="A30" s="74">
        <v>5.03</v>
      </c>
      <c r="B30" s="75" t="s">
        <v>77</v>
      </c>
      <c r="C30" s="76" t="str">
        <f>'WRA Worksheet'!C30</f>
        <v>n</v>
      </c>
      <c r="D30" s="82">
        <f>'WRA Worksheet'!D30</f>
        <v>0</v>
      </c>
    </row>
    <row r="31" spans="1:4" ht="15.95">
      <c r="A31" s="74">
        <v>5.04</v>
      </c>
      <c r="B31" s="75" t="s">
        <v>78</v>
      </c>
      <c r="C31" s="76" t="str">
        <f>'WRA Worksheet'!C31</f>
        <v>n</v>
      </c>
      <c r="D31" s="82">
        <f>'WRA Worksheet'!D31</f>
        <v>0</v>
      </c>
    </row>
    <row r="32" spans="1:4" ht="15.95">
      <c r="A32" s="74">
        <v>6.01</v>
      </c>
      <c r="B32" s="75" t="s">
        <v>79</v>
      </c>
      <c r="C32" s="76" t="str">
        <f>'WRA Worksheet'!C32</f>
        <v>n</v>
      </c>
      <c r="D32" s="82">
        <f>'WRA Worksheet'!D32</f>
        <v>0</v>
      </c>
    </row>
    <row r="33" spans="1:4" ht="15.95">
      <c r="A33" s="74">
        <v>6.02</v>
      </c>
      <c r="B33" s="75" t="s">
        <v>80</v>
      </c>
      <c r="C33" s="76" t="str">
        <f>'WRA Worksheet'!C33</f>
        <v>y</v>
      </c>
      <c r="D33" s="82">
        <f>'WRA Worksheet'!D33</f>
        <v>1</v>
      </c>
    </row>
    <row r="34" spans="1:4" ht="15.95">
      <c r="A34" s="74">
        <v>6.03</v>
      </c>
      <c r="B34" s="75" t="s">
        <v>82</v>
      </c>
      <c r="C34" s="76" t="str">
        <f>'WRA Worksheet'!C34</f>
        <v>?</v>
      </c>
      <c r="D34" s="82" t="str">
        <f>'WRA Worksheet'!D34</f>
        <v xml:space="preserve"> </v>
      </c>
    </row>
    <row r="35" spans="1:4" ht="15.95">
      <c r="A35" s="74">
        <v>6.04</v>
      </c>
      <c r="B35" s="75" t="s">
        <v>85</v>
      </c>
      <c r="C35" s="76" t="str">
        <f>'WRA Worksheet'!C35</f>
        <v>?</v>
      </c>
      <c r="D35" s="82" t="str">
        <f>'WRA Worksheet'!D35</f>
        <v xml:space="preserve"> </v>
      </c>
    </row>
    <row r="36" spans="1:4" ht="15.95">
      <c r="A36" s="74">
        <v>6.05</v>
      </c>
      <c r="B36" s="75" t="s">
        <v>86</v>
      </c>
      <c r="C36" s="76" t="str">
        <f>'WRA Worksheet'!C36</f>
        <v>n</v>
      </c>
      <c r="D36" s="82">
        <f>'WRA Worksheet'!D36</f>
        <v>0</v>
      </c>
    </row>
    <row r="37" spans="1:4" ht="15.95">
      <c r="A37" s="74">
        <v>6.06</v>
      </c>
      <c r="B37" s="75" t="s">
        <v>88</v>
      </c>
      <c r="C37" s="76" t="str">
        <f>'WRA Worksheet'!C37</f>
        <v>y</v>
      </c>
      <c r="D37" s="82">
        <f>'WRA Worksheet'!D37</f>
        <v>1</v>
      </c>
    </row>
    <row r="38" spans="1:4" ht="15.95">
      <c r="A38" s="74">
        <v>6.07</v>
      </c>
      <c r="B38" s="75" t="s">
        <v>89</v>
      </c>
      <c r="C38" s="81" t="str">
        <f>'WRA Worksheet'!C38</f>
        <v>1 or fewer</v>
      </c>
      <c r="D38" s="82">
        <f>'WRA Worksheet'!D38</f>
        <v>1</v>
      </c>
    </row>
    <row r="39" spans="1:4" ht="32.1">
      <c r="A39" s="74">
        <v>7.01</v>
      </c>
      <c r="B39" s="75" t="s">
        <v>93</v>
      </c>
      <c r="C39" s="76" t="str">
        <f>'WRA Worksheet'!C39</f>
        <v>n</v>
      </c>
      <c r="D39" s="82">
        <f>'WRA Worksheet'!D39</f>
        <v>-1</v>
      </c>
    </row>
    <row r="40" spans="1:4" ht="15.95">
      <c r="A40" s="74">
        <v>7.02</v>
      </c>
      <c r="B40" s="75" t="s">
        <v>95</v>
      </c>
      <c r="C40" s="76" t="str">
        <f>'WRA Worksheet'!C40</f>
        <v>y</v>
      </c>
      <c r="D40" s="82">
        <f>'WRA Worksheet'!D40</f>
        <v>1</v>
      </c>
    </row>
    <row r="41" spans="1:4" ht="15.95">
      <c r="A41" s="74">
        <v>7.03</v>
      </c>
      <c r="B41" s="75" t="s">
        <v>98</v>
      </c>
      <c r="C41" s="76" t="str">
        <f>'WRA Worksheet'!C41</f>
        <v>n</v>
      </c>
      <c r="D41" s="82">
        <f>'WRA Worksheet'!D41</f>
        <v>-1</v>
      </c>
    </row>
    <row r="42" spans="1:4" ht="15.95">
      <c r="A42" s="74">
        <v>7.04</v>
      </c>
      <c r="B42" s="75" t="s">
        <v>99</v>
      </c>
      <c r="C42" s="76" t="str">
        <f>'WRA Worksheet'!C42</f>
        <v>n</v>
      </c>
      <c r="D42" s="82">
        <f>'WRA Worksheet'!D42</f>
        <v>-1</v>
      </c>
    </row>
    <row r="43" spans="1:4" ht="15.95">
      <c r="A43" s="74">
        <v>7.05</v>
      </c>
      <c r="B43" s="75" t="s">
        <v>100</v>
      </c>
      <c r="C43" s="76" t="str">
        <f>'WRA Worksheet'!C43</f>
        <v>n</v>
      </c>
      <c r="D43" s="82">
        <f>'WRA Worksheet'!D43</f>
        <v>-1</v>
      </c>
    </row>
    <row r="44" spans="1:4" ht="15.95">
      <c r="A44" s="74">
        <v>7.06</v>
      </c>
      <c r="B44" s="75" t="s">
        <v>101</v>
      </c>
      <c r="C44" s="76" t="str">
        <f>'WRA Worksheet'!C44</f>
        <v>y</v>
      </c>
      <c r="D44" s="82">
        <f>'WRA Worksheet'!D44</f>
        <v>1</v>
      </c>
    </row>
    <row r="45" spans="1:4" ht="15.95">
      <c r="A45" s="74">
        <v>7.07</v>
      </c>
      <c r="B45" s="75" t="s">
        <v>104</v>
      </c>
      <c r="C45" s="76" t="str">
        <f>'WRA Worksheet'!C45</f>
        <v>n</v>
      </c>
      <c r="D45" s="82">
        <f>'WRA Worksheet'!D45</f>
        <v>-1</v>
      </c>
    </row>
    <row r="46" spans="1:4" ht="15.95">
      <c r="A46" s="74">
        <v>7.08</v>
      </c>
      <c r="B46" s="75" t="s">
        <v>105</v>
      </c>
      <c r="C46" s="76" t="str">
        <f>'WRA Worksheet'!C46</f>
        <v>n</v>
      </c>
      <c r="D46" s="82">
        <f>'WRA Worksheet'!D46</f>
        <v>-1</v>
      </c>
    </row>
    <row r="47" spans="1:4" ht="15.95">
      <c r="A47" s="74">
        <v>8.01</v>
      </c>
      <c r="B47" s="75" t="s">
        <v>106</v>
      </c>
      <c r="C47" s="76" t="str">
        <f>'WRA Worksheet'!C47</f>
        <v>?</v>
      </c>
      <c r="D47" s="82" t="str">
        <f>'WRA Worksheet'!D47</f>
        <v xml:space="preserve"> </v>
      </c>
    </row>
    <row r="48" spans="1:4" ht="15.95">
      <c r="A48" s="74">
        <v>8.02</v>
      </c>
      <c r="B48" s="75" t="s">
        <v>107</v>
      </c>
      <c r="C48" s="76" t="str">
        <f>'WRA Worksheet'!C48</f>
        <v>?</v>
      </c>
      <c r="D48" s="82" t="str">
        <f>'WRA Worksheet'!D48</f>
        <v xml:space="preserve"> </v>
      </c>
    </row>
    <row r="49" spans="1:4" ht="15.95">
      <c r="A49" s="74">
        <v>8.0299999999999994</v>
      </c>
      <c r="B49" s="75" t="s">
        <v>108</v>
      </c>
      <c r="C49" s="76" t="str">
        <f>'WRA Worksheet'!C49</f>
        <v>y</v>
      </c>
      <c r="D49" s="82">
        <f>'WRA Worksheet'!D49</f>
        <v>-1</v>
      </c>
    </row>
    <row r="50" spans="1:4" ht="15.95">
      <c r="A50" s="74">
        <v>8.0399999999999991</v>
      </c>
      <c r="B50" s="75" t="s">
        <v>111</v>
      </c>
      <c r="C50" s="76" t="str">
        <f>'WRA Worksheet'!C50</f>
        <v>y</v>
      </c>
      <c r="D50" s="82">
        <f>'WRA Worksheet'!D50</f>
        <v>1</v>
      </c>
    </row>
    <row r="51" spans="1:4" ht="15.95">
      <c r="A51" s="74">
        <v>8.0500000000000007</v>
      </c>
      <c r="B51" s="67" t="s">
        <v>114</v>
      </c>
      <c r="C51" s="76" t="str">
        <f>'WRA Worksheet'!C51</f>
        <v>?</v>
      </c>
      <c r="D51" s="82" t="str">
        <f>'WRA Worksheet'!D51</f>
        <v xml:space="preserve"> </v>
      </c>
    </row>
    <row r="52" spans="1:4" ht="15.95">
      <c r="A52" s="31"/>
      <c r="B52" s="32" t="s">
        <v>115</v>
      </c>
      <c r="C52" s="144">
        <f>'WRA Worksheet'!D53</f>
        <v>13</v>
      </c>
      <c r="D52" s="144"/>
    </row>
    <row r="53" spans="1:4" ht="15.95">
      <c r="A53" s="33"/>
      <c r="B53" s="34" t="s">
        <v>166</v>
      </c>
      <c r="C53" s="144" t="str" cm="1">
        <f t="array" ref="C53">IF(OR('WRA Worksheet'!C71:D71="yes", 'WRA Worksheet'!C72:D72="yes", 'WRA Worksheet'!C73:D73="yes"),"yes","no")</f>
        <v>no</v>
      </c>
      <c r="D53" s="144"/>
    </row>
    <row r="54" spans="1:4" ht="15.95">
      <c r="A54" s="33"/>
      <c r="B54" s="34" t="s">
        <v>167</v>
      </c>
      <c r="C54" s="144" t="str">
        <f>IF(C53="yes", 'WRA Worksheet'!C74, 'WRA Worksheet'!D54)</f>
        <v>reject</v>
      </c>
      <c r="D54" s="144"/>
    </row>
    <row r="55" spans="1:4" ht="15.95" thickBot="1">
      <c r="A55" s="35"/>
      <c r="B55" s="36"/>
      <c r="C55" s="36"/>
      <c r="D55" s="37"/>
    </row>
    <row r="56" spans="1:4" ht="30.95" thickTop="1">
      <c r="A56" s="38" t="s">
        <v>168</v>
      </c>
      <c r="B56" s="39" t="s">
        <v>169</v>
      </c>
      <c r="C56" s="40" t="s">
        <v>119</v>
      </c>
      <c r="D56" s="37"/>
    </row>
    <row r="57" spans="1:4">
      <c r="A57" s="41" t="s">
        <v>120</v>
      </c>
      <c r="B57" s="42">
        <f>'WRA Worksheet'!C57</f>
        <v>10</v>
      </c>
      <c r="C57" s="43" t="str">
        <f>IF(B57&gt;=2,"yes","no")</f>
        <v>yes</v>
      </c>
      <c r="D57" s="37"/>
    </row>
    <row r="58" spans="1:4">
      <c r="A58" s="41" t="s">
        <v>121</v>
      </c>
      <c r="B58" s="42">
        <f>'WRA Worksheet'!C58</f>
        <v>9</v>
      </c>
      <c r="C58" s="43" t="str">
        <f>IF(B58&gt;=2,"yes","no")</f>
        <v>yes</v>
      </c>
      <c r="D58" s="37"/>
    </row>
    <row r="59" spans="1:4">
      <c r="A59" s="41" t="s">
        <v>122</v>
      </c>
      <c r="B59" s="42">
        <f>'WRA Worksheet'!C59</f>
        <v>18</v>
      </c>
      <c r="C59" s="43" t="str">
        <f>IF(B59&gt;=6,"yes","no")</f>
        <v>yes</v>
      </c>
      <c r="D59" s="37"/>
    </row>
    <row r="60" spans="1:4" ht="15.95" thickBot="1">
      <c r="A60" s="44" t="s">
        <v>123</v>
      </c>
      <c r="B60" s="45">
        <f>'WRA Worksheet'!C60</f>
        <v>37</v>
      </c>
      <c r="C60" s="46" t="str">
        <f>IF(C57="no","no",IF(C58="no","no",IF(C59="no","no","yes")))</f>
        <v>yes</v>
      </c>
      <c r="D60" s="37"/>
    </row>
    <row r="61" spans="1:4" ht="15.95" thickTop="1"/>
  </sheetData>
  <sheetProtection algorithmName="SHA-512" hashValue="OUPP6/JLKjaOreRnDsqedMxLQ5QXL0Eh+Rws3VhK3vD2Gyo6l4J6cu1Tr5oxN4ZoMbAZCxsipXqLcQtAUkOMKQ==" saltValue="SQl0PRYgekQzaekw/tcing==" spinCount="100000" sheet="1" objects="1" scenarios="1" formatCells="0"/>
  <mergeCells count="5">
    <mergeCell ref="A2:B2"/>
    <mergeCell ref="C52:D52"/>
    <mergeCell ref="C53:D53"/>
    <mergeCell ref="C54:D54"/>
    <mergeCell ref="A1:C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3A353-381C-4CCD-9F7C-6233287381B8}">
  <sheetPr>
    <tabColor theme="0"/>
  </sheetPr>
  <dimension ref="A1:C50"/>
  <sheetViews>
    <sheetView workbookViewId="0">
      <selection activeCell="C15" sqref="C15"/>
    </sheetView>
  </sheetViews>
  <sheetFormatPr defaultColWidth="8.85546875" defaultRowHeight="15"/>
  <cols>
    <col min="1" max="1" width="5" customWidth="1"/>
    <col min="2" max="3" width="49.42578125" customWidth="1"/>
  </cols>
  <sheetData>
    <row r="1" spans="1:3" ht="28.5" customHeight="1">
      <c r="A1" s="47"/>
      <c r="B1" s="48" t="s">
        <v>8</v>
      </c>
      <c r="C1" s="49" t="s">
        <v>9</v>
      </c>
    </row>
    <row r="2" spans="1:3">
      <c r="A2" s="30">
        <v>1.01</v>
      </c>
      <c r="B2" s="50" t="str" cm="1">
        <f t="array" ref="B2:C50">'WRA Worksheet'!F3:G51</f>
        <v>No evidence of cultivation to reduce weediness.</v>
      </c>
      <c r="C2" s="51">
        <v>0</v>
      </c>
    </row>
    <row r="3" spans="1:3">
      <c r="A3" s="30">
        <v>1.02</v>
      </c>
      <c r="B3" s="50">
        <v>0</v>
      </c>
      <c r="C3" s="50">
        <v>0</v>
      </c>
    </row>
    <row r="4" spans="1:3">
      <c r="A4" s="30">
        <v>1.03</v>
      </c>
      <c r="B4" s="50">
        <v>0</v>
      </c>
      <c r="C4" s="50">
        <v>0</v>
      </c>
    </row>
    <row r="5" spans="1:3" ht="32.1">
      <c r="A5" s="30">
        <v>2.0099999999999998</v>
      </c>
      <c r="B5" s="52" t="str">
        <v>High climate suitability for North, Central, and South zones. See attached climate suitability map.</v>
      </c>
      <c r="C5" s="53" t="str">
        <v>See attached climate suitability map.</v>
      </c>
    </row>
    <row r="6" spans="1:3">
      <c r="A6" s="30">
        <v>2.02</v>
      </c>
      <c r="B6" s="53" t="str">
        <v>High confidence in suitability for all zones. See climate suitability map.</v>
      </c>
      <c r="C6" s="54">
        <v>0</v>
      </c>
    </row>
    <row r="7" spans="1:3">
      <c r="A7" s="30">
        <v>2.0299999999999998</v>
      </c>
      <c r="B7" s="54" t="str">
        <v>Taxon grows in hardiness zones 9a through 11b. (1) or at least the zones in 10 and 11 (2)</v>
      </c>
      <c r="C7" s="53" t="str">
        <v>(1) https://gardeningsolutions.ifas.ufl.edu/plants/trees-and-shrubs/shrubs/golden-dewdrop/ (2) https://www.missouribotanicalgarden.org/PlantFinder/PlantFinderDetails.aspx?taxonid=287483</v>
      </c>
    </row>
    <row r="8" spans="1:3" ht="15.95">
      <c r="A8" s="30">
        <v>2.04</v>
      </c>
      <c r="B8" s="51" t="str">
        <v>Taxon is native to tropical and subtropical habitats in Central and South America; now has been naturalized in Florida and parts of Africa and Asia. (1)(2)</v>
      </c>
      <c r="C8" s="51" t="str">
        <v>(1) https://www.missouribotanicalgarden.org/PlantFinder/PlantFinderDetails.aspx?taxonid=287483 (2) https://www.gbif.org/species/2925655</v>
      </c>
    </row>
    <row r="9" spans="1:3" ht="80.099999999999994">
      <c r="A9" s="30">
        <v>2.0499999999999998</v>
      </c>
      <c r="B9" s="51" t="str">
        <v>Taxon is commonly used as an ornamental plant and is now established across Florida and parts of Africa and Asia. (1)(2)</v>
      </c>
      <c r="C9" s="53" t="str">
        <v>(1) https://www.thespruce.com/duranta-plant-care-and-growing-guide-4684565 (2) https://www.gbif.org/species/2925655</v>
      </c>
    </row>
    <row r="10" spans="1:3" ht="63.95">
      <c r="A10" s="30">
        <v>3.01</v>
      </c>
      <c r="B10" s="51" t="str">
        <v>Taxon is native to tropical and subtropical habitats in Central and South America; now has been naturalized in Florida and parts of Africa and Asia. (1)(2)</v>
      </c>
      <c r="C10" s="53" t="str">
        <v>(1) https://www.missouribotanicalgarden.org/PlantFinder/PlantFinderDetails.aspx?taxonid=287483 (2) https://www.gbif.org/species/2925655</v>
      </c>
    </row>
    <row r="11" spans="1:3" ht="80.099999999999994">
      <c r="A11" s="30">
        <v>3.02</v>
      </c>
      <c r="B11" s="50" t="str">
        <v>Taxon grows well in disurbed sites (1)(2)(3).</v>
      </c>
      <c r="C11" s="53" t="str">
        <v>(1) https://plants.ces.ncsu.edu/plants/duranta-erecta/ (2) https://floridata.com/plant/589 (3) https://weeds.brisbane.qld.gov.au/weeds/duranta</v>
      </c>
    </row>
    <row r="12" spans="1:3" ht="32.1">
      <c r="A12" s="30">
        <v>3.03</v>
      </c>
      <c r="B12" s="50" t="str">
        <v>No evidence of taxon causing loss of agricultural productivity.</v>
      </c>
      <c r="C12" s="53">
        <v>0</v>
      </c>
    </row>
    <row r="13" spans="1:3" ht="63.95">
      <c r="A13" s="30">
        <v>3.04</v>
      </c>
      <c r="B13" s="51" t="str">
        <v>"Duranta (Duranta erecta) is regarded as an environmental weed in Queensland and northern New South Wales. It was recently listed among the top 50 most invasive species in the New South Wales North Coast environmental weed survey and among the top 100 most invasive plants in south-eastern Queensland (1)." "reported to invade riparian habitats and scrublands, causing changes to natural ecosystems (Weeds of Australia, 2016) (2)."</v>
      </c>
      <c r="C13" s="53" t="str">
        <v>(1) https://weeds.brisbane.qld.gov.au/weeds/duranta (2) https://www.cabidigitallibrary.org/doi/full/10.1079/cabicompendium.20192</v>
      </c>
    </row>
    <row r="14" spans="1:3" ht="32.1">
      <c r="A14" s="30">
        <v>3.05</v>
      </c>
      <c r="B14" s="51" t="str">
        <v>No evidence.</v>
      </c>
      <c r="C14" s="53">
        <v>0</v>
      </c>
    </row>
    <row r="15" spans="1:3">
      <c r="A15" s="30">
        <v>4.01</v>
      </c>
      <c r="B15" s="50" t="str">
        <v>Taxon has thorns (1)(2)</v>
      </c>
      <c r="C15" s="55" t="str">
        <v>(1) https://plants.ces.ncsu.edu/plants/duranta-erecta/ (2) https://floridata.com/plant/589</v>
      </c>
    </row>
    <row r="16" spans="1:3" ht="15.95">
      <c r="A16" s="30">
        <v>4.0199999999999996</v>
      </c>
      <c r="B16" s="51" t="str">
        <v>Some evidence of allelopathic characteristics. more information needed.</v>
      </c>
      <c r="C16" s="51" t="str">
        <v xml:space="preserve">(1) 
  Universidade Federal de Alfenas Researchers Describe New Findings in Horticulture. NewsRX LLC, 2024. Print.
</v>
      </c>
    </row>
    <row r="17" spans="1:3" ht="15.95">
      <c r="A17" s="30">
        <v>4.03</v>
      </c>
      <c r="B17" s="51" t="str">
        <v>No evidence.</v>
      </c>
      <c r="C17" s="51">
        <v>0</v>
      </c>
    </row>
    <row r="18" spans="1:3" ht="80.099999999999994">
      <c r="A18" s="30">
        <v>4.04</v>
      </c>
      <c r="B18" s="51" t="str">
        <v>Taxon is highly poisonous can cause death if consumed. (1)(2)(3)</v>
      </c>
      <c r="C18" s="51" t="str">
        <v>(1) https://plants.ces.ncsu.edu/plants/duranta-erecta/ (2) https://www.gardenia.net/plant/duranta-erecta (3) https://plantmaster.com/plants/eplant.php?plantnum=24531</v>
      </c>
    </row>
    <row r="19" spans="1:3" ht="48">
      <c r="A19" s="30">
        <v>4.05</v>
      </c>
      <c r="B19" s="51" t="str">
        <v>Taxon is highly poisonous can cause death if consumed. (1)(2)(3)</v>
      </c>
      <c r="C19" s="51" t="str">
        <v>(1) https://plants.ces.ncsu.edu/plants/duranta-erecta/ (2) https://www.gardenia.net/plant/duranta-erecta (3) https://plantmaster.com/plants/eplant.php?plantnum=24531</v>
      </c>
    </row>
    <row r="20" spans="1:3" ht="63.95">
      <c r="A20" s="30">
        <v>4.0599999999999996</v>
      </c>
      <c r="B20" s="51" t="str">
        <v>Taxon is not typically seriously affected by common pests and pathogens (1)(2).</v>
      </c>
      <c r="C20" s="51" t="str">
        <v>(1) https://gardeningsolutions.ifas.ufl.edu/plants/trees-and-shrubs/shrubs/golden-dewdrop/ (2) https://www.missouribotanicalgarden.org/PlantFinder/PlantFinderDetails.aspx?taxonid=287483</v>
      </c>
    </row>
    <row r="21" spans="1:3" ht="15.95">
      <c r="A21" s="30">
        <v>4.07</v>
      </c>
      <c r="B21" s="51" t="str">
        <v>Taxon is highly poisonous can cause death if consumed. (1)(2)(3)</v>
      </c>
      <c r="C21" s="51" t="str">
        <v>(1) https://www.gardenia.net/plant/duranta-erecta (2) https://plantmaster.com/plants/eplant.php?plantnum=24531</v>
      </c>
    </row>
    <row r="22" spans="1:3" ht="32.1">
      <c r="A22" s="30">
        <v>4.08</v>
      </c>
      <c r="B22" s="51" t="str">
        <v>Not enough information.</v>
      </c>
      <c r="C22" s="53" t="str">
        <v>(1) https://pacificfireexchange.org/weed-fire-risk-assessments/factsheets/Duranta-erecta.pdf</v>
      </c>
    </row>
    <row r="23" spans="1:3" ht="48">
      <c r="A23" s="30">
        <v>4.09</v>
      </c>
      <c r="B23" s="51" t="str">
        <v>Taxon can grow in shade but prefers full sun. (1)(2)</v>
      </c>
      <c r="C23" s="51" t="str">
        <v>(1) https://gardeningsolutions.ifas.ufl.edu/plants/trees-and-shrubs/shrubs/golden-dewdrop/ (2) https://floridata.com/plant/589</v>
      </c>
    </row>
    <row r="24" spans="1:3" ht="32.1">
      <c r="A24" s="30">
        <v>4.0999999999999996</v>
      </c>
      <c r="B24" s="51" t="str">
        <v>Taxon grows in "moist, fertile, well-drained soils in full sun (1)." Taxon grows in rich loam that is well-drained. (2)</v>
      </c>
      <c r="C24" s="51" t="str">
        <v>(1) https://www.missouribotanicalgarden.org/PlantFinder/PlantFinderDetails.aspx?taxonid=287483 (2) https://www.thespruce.com/duranta-plant-care-and-growing-guide-4684565</v>
      </c>
    </row>
    <row r="25" spans="1:3" ht="15.95">
      <c r="A25" s="30">
        <v>4.1100000000000003</v>
      </c>
      <c r="B25" s="51" t="str">
        <v>Taxon grows vine-like branches but no evidence of climbing or smothering habit. (1)(2)</v>
      </c>
      <c r="C25" s="51" t="str">
        <v>(1) https://www.gardenia.net/plant/duranta-erecta (2) https://www.cabidigitallibrary.org/doi/full/10.1079/cabicompendium.20192</v>
      </c>
    </row>
    <row r="26" spans="1:3" ht="15.95">
      <c r="A26" s="30">
        <v>4.12</v>
      </c>
      <c r="B26" s="51" t="str">
        <v>Taxon grows in dense thickets and is commonly used as an ornamental hedge that can prevent movement. (1)(2)</v>
      </c>
      <c r="C26" s="51" t="str">
        <v>(1) https://www.thespruce.com/duranta-plant-care-and-growing-guide-4684565 (2) https://www.gardenia.net/plant/duranta-erecta</v>
      </c>
    </row>
    <row r="27" spans="1:3" ht="15.95">
      <c r="A27" s="30">
        <v>5.01</v>
      </c>
      <c r="B27" s="51" t="str">
        <v>Taxon is a terrestrial shrub.</v>
      </c>
      <c r="C27" s="51" t="str">
        <v>(1) https://www.cabidigitallibrary.org/doi/full/10.1079/cabicompendium.20192</v>
      </c>
    </row>
    <row r="28" spans="1:3" ht="15.95">
      <c r="A28" s="30">
        <v>5.0199999999999996</v>
      </c>
      <c r="B28" s="51" t="str">
        <v>Not of the Poaceae family. Taxon is of the Verbenaceae family.</v>
      </c>
      <c r="C28" s="51">
        <v>0</v>
      </c>
    </row>
    <row r="29" spans="1:3" ht="15.95">
      <c r="A29" s="30">
        <v>5.03</v>
      </c>
      <c r="B29" s="51" t="str">
        <v>No evidence.</v>
      </c>
      <c r="C29" s="51">
        <v>0</v>
      </c>
    </row>
    <row r="30" spans="1:3" ht="15.95">
      <c r="A30" s="30">
        <v>5.04</v>
      </c>
      <c r="B30" s="51" t="str">
        <v>No evidence.</v>
      </c>
      <c r="C30" s="51">
        <v>0</v>
      </c>
    </row>
    <row r="31" spans="1:3" ht="27.95">
      <c r="A31" s="30">
        <v>6.01</v>
      </c>
      <c r="B31" s="50" t="str">
        <v>No evidence.</v>
      </c>
      <c r="C31" s="51">
        <v>0</v>
      </c>
    </row>
    <row r="32" spans="1:3" ht="48">
      <c r="A32" s="30">
        <v>6.02</v>
      </c>
      <c r="B32" s="51" t="str">
        <v>Taxon reproduces via seed and vegetatively (1)(2). "If you wish to propagate it, seeds or stem cuttings are the best methods." (1)</v>
      </c>
      <c r="C32" s="51" t="str">
        <v>(1) https://gardeningsolutions.ifas.ufl.edu/plants/trees-and-shrubs/shrubs/golden-dewdrop/ (2) https://floridata.com/plant/589</v>
      </c>
    </row>
    <row r="33" spans="1:3" ht="48">
      <c r="A33" s="30">
        <v>6.03</v>
      </c>
      <c r="B33" s="51" t="str">
        <v>Taxon has several morphologically distinct varieties, but more information about hybridization is needed. (1)</v>
      </c>
      <c r="C33" s="51" t="str">
        <v>(1) https://www.thespruce.com/duranta-plant-care-and-growing-guide-4684565</v>
      </c>
    </row>
    <row r="34" spans="1:3" ht="32.1">
      <c r="A34" s="30">
        <v>6.04</v>
      </c>
      <c r="B34" s="51" t="str">
        <v>Not enough information.</v>
      </c>
      <c r="C34" s="51">
        <v>0</v>
      </c>
    </row>
    <row r="35" spans="1:3" ht="15.95">
      <c r="A35" s="30">
        <v>6.05</v>
      </c>
      <c r="B35" s="51" t="str">
        <v>Taxon flowers will attract a variety of pollinators. (1)(2)</v>
      </c>
      <c r="C35" s="51" t="str">
        <v>(1) https://gardeningsolutions.ifas.ufl.edu/plants/trees-and-shrubs/shrubs/golden-dewdrop/ (2) https://floridata.com/plant/589</v>
      </c>
    </row>
    <row r="36" spans="1:3" ht="15.95">
      <c r="A36" s="30">
        <v>6.06</v>
      </c>
      <c r="B36" s="51" t="str">
        <v>Taxon reproduces via seed and vegetatively (1)(2). "If you wish to propagate it, seeds or stem cuttings are the best methods." (1)</v>
      </c>
      <c r="C36" s="51" t="str">
        <v>(1) https://gardeningsolutions.ifas.ufl.edu/plants/trees-and-shrubs/shrubs/golden-dewdrop/ (2) https://floridata.com/plant/589</v>
      </c>
    </row>
    <row r="37" spans="1:3" ht="15.95">
      <c r="A37" s="30">
        <v>6.07</v>
      </c>
      <c r="B37" s="51" t="str">
        <v>Taxon is an annual with rapid growth rate. (1)(2)</v>
      </c>
      <c r="C37" s="51" t="str">
        <v>(1) https://plants.ces.ncsu.edu/plants/duranta-erecta/ (2) https://landscapeplants.aub.edu.lb/Plants/PlantProfile/ede9a5a9-349f-4a1a-bad7-24cce90d3b22</v>
      </c>
    </row>
    <row r="38" spans="1:3" ht="80.099999999999994">
      <c r="A38" s="30">
        <v>7.01</v>
      </c>
      <c r="B38" s="51" t="str">
        <v>No evidence that propagules can attach to skin, clothes, or machinery.</v>
      </c>
      <c r="C38" s="51">
        <v>0</v>
      </c>
    </row>
    <row r="39" spans="1:3" ht="32.1">
      <c r="A39" s="30">
        <v>7.02</v>
      </c>
      <c r="B39" s="51" t="str">
        <v>Taxon is an ornamental plant commonly used in landscaping. (1)(2)</v>
      </c>
      <c r="C39" s="51" t="str">
        <v>(1) https://www.thespruce.com/duranta-plant-care-and-growing-guide-4684565 (2) https://www.business.qld.gov.au/industries/farms-fishing-forestry/agriculture/biosecurity/plants/invasive/other/duranta</v>
      </c>
    </row>
    <row r="40" spans="1:3" ht="63.95">
      <c r="A40" s="30">
        <v>7.03</v>
      </c>
      <c r="B40" s="50" t="str">
        <v>No evidence.</v>
      </c>
      <c r="C40" s="51">
        <v>0</v>
      </c>
    </row>
    <row r="41" spans="1:3" ht="15.95">
      <c r="A41" s="30">
        <v>7.04</v>
      </c>
      <c r="B41" s="51" t="str">
        <v>No evidence.</v>
      </c>
      <c r="C41" s="51">
        <v>0</v>
      </c>
    </row>
    <row r="42" spans="1:3" ht="15.95">
      <c r="A42" s="30">
        <v>7.05</v>
      </c>
      <c r="B42" s="51" t="str">
        <v>No evidence.</v>
      </c>
      <c r="C42" s="51">
        <v>0</v>
      </c>
    </row>
    <row r="43" spans="1:3" ht="15.95">
      <c r="A43" s="30">
        <v>7.06</v>
      </c>
      <c r="B43" s="51" t="str">
        <v>Seeds and fruit are not toxic to birds and can be dispersed by them. (1)(2)</v>
      </c>
      <c r="C43" s="51" t="str">
        <v>(1) https://plants.ces.ncsu.edu/plants/duranta-erecta/ (2) https://www.business.qld.gov.au/industries/farms-fishing-forestry/agriculture/biosecurity/plants/invasive/other/duranta</v>
      </c>
    </row>
    <row r="44" spans="1:3" ht="32.1">
      <c r="A44" s="30">
        <v>7.07</v>
      </c>
      <c r="B44" s="51" t="str">
        <v>No evidence.</v>
      </c>
      <c r="C44" s="51">
        <v>0</v>
      </c>
    </row>
    <row r="45" spans="1:3" ht="32.1">
      <c r="A45" s="30">
        <v>7.08</v>
      </c>
      <c r="B45" s="50" t="str">
        <v>No evidence.</v>
      </c>
      <c r="C45" s="51">
        <v>0</v>
      </c>
    </row>
    <row r="46" spans="1:3" ht="48">
      <c r="A46" s="30">
        <v>8.01</v>
      </c>
      <c r="B46" s="50" t="str">
        <v>Not enough information.</v>
      </c>
      <c r="C46" s="51">
        <v>0</v>
      </c>
    </row>
    <row r="47" spans="1:3" ht="48">
      <c r="A47" s="30">
        <v>8.02</v>
      </c>
      <c r="B47" s="51" t="str">
        <v>Not enough information.</v>
      </c>
      <c r="C47" s="51">
        <v>0</v>
      </c>
    </row>
    <row r="48" spans="1:3" ht="48">
      <c r="A48" s="30">
        <v>8.0299999999999994</v>
      </c>
      <c r="B48" s="51" t="str">
        <v>Taxon can be controlled via mechanical and chemical methods. (1)(2)</v>
      </c>
      <c r="C48" s="51" t="str">
        <v>(1) https://www.publications.qld.gov.au/ckan-publications-attachments-prod/resources/7e6bb95f-d828-4414-96c7-9c848cbe0841/duranta.pdf?ETag=8fbd86c222e14c2c952a92129f050cf5 (2) https://www.cabidigitallibrary.org/doi/full/10.1079/cabicompendium.20192</v>
      </c>
    </row>
    <row r="49" spans="1:3" ht="48">
      <c r="A49" s="30">
        <v>8.0399999999999991</v>
      </c>
      <c r="B49" s="51" t="str">
        <v>Taxon can reproduce vegetatively and grows rapidly. Mutilation and cultivation will promote spread. (1)(2)</v>
      </c>
      <c r="C49" s="51" t="str">
        <v>(1) https://www.cabidigitallibrary.org/doi/full/10.1079/cabicompendium.20192 (2) https://globaljournals.org/GJHSS_Volume13/1-The-Effects-of-Cutting-Types-and-Length.pdf</v>
      </c>
    </row>
    <row r="50" spans="1:3">
      <c r="A50" s="30">
        <v>8.0500000000000007</v>
      </c>
      <c r="B50" s="50" t="str">
        <v>Not enough information.</v>
      </c>
      <c r="C50" s="51">
        <v>0</v>
      </c>
    </row>
  </sheetData>
  <sheetProtection algorithmName="SHA-512" hashValue="HwVsddSKA36z0HQovLp52AHeyUwXIB3BK9O2Nfeb1wc6CSMAX71mBA8zvBTYMnBwR7SnlERXptCmZRxSLLKyAA==" saltValue="5pGpLizWx2P+VsfdacsGS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D21906AFC853A408AD5005C49B5E75E" ma:contentTypeVersion="17" ma:contentTypeDescription="Create a new document." ma:contentTypeScope="" ma:versionID="413b67428e06e4fbe1596370e8681275">
  <xsd:schema xmlns:xsd="http://www.w3.org/2001/XMLSchema" xmlns:xs="http://www.w3.org/2001/XMLSchema" xmlns:p="http://schemas.microsoft.com/office/2006/metadata/properties" xmlns:ns2="f21a967f-c9b6-4417-8b28-12bf5b07c60b" xmlns:ns3="898990d9-3832-423e-b64c-5c8524f186af" targetNamespace="http://schemas.microsoft.com/office/2006/metadata/properties" ma:root="true" ma:fieldsID="c5fcf276c65ab6b33a94e4b45a17df5b" ns2:_="" ns3:_="">
    <xsd:import namespace="f21a967f-c9b6-4417-8b28-12bf5b07c60b"/>
    <xsd:import namespace="898990d9-3832-423e-b64c-5c8524f186a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1a967f-c9b6-4417-8b28-12bf5b07c6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a0c477a-f09e-4137-8c49-77869fdcca9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98990d9-3832-423e-b64c-5c8524f186af"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10cedfe-beb2-4ef3-8cef-26ff56bb9e6e}" ma:internalName="TaxCatchAll" ma:showField="CatchAllData" ma:web="898990d9-3832-423e-b64c-5c8524f186af">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21a967f-c9b6-4417-8b28-12bf5b07c60b">
      <Terms xmlns="http://schemas.microsoft.com/office/infopath/2007/PartnerControls"/>
    </lcf76f155ced4ddcb4097134ff3c332f>
    <TaxCatchAll xmlns="898990d9-3832-423e-b64c-5c8524f186af" xsi:nil="true"/>
  </documentManagement>
</p:properties>
</file>

<file path=customXml/itemProps1.xml><?xml version="1.0" encoding="utf-8"?>
<ds:datastoreItem xmlns:ds="http://schemas.openxmlformats.org/officeDocument/2006/customXml" ds:itemID="{C72C3439-75BE-411A-8E6B-DF10E44BED25}"/>
</file>

<file path=customXml/itemProps2.xml><?xml version="1.0" encoding="utf-8"?>
<ds:datastoreItem xmlns:ds="http://schemas.openxmlformats.org/officeDocument/2006/customXml" ds:itemID="{1B0F48ED-51A1-4B5E-83CC-7EB2CF77593C}"/>
</file>

<file path=customXml/itemProps3.xml><?xml version="1.0" encoding="utf-8"?>
<ds:datastoreItem xmlns:ds="http://schemas.openxmlformats.org/officeDocument/2006/customXml" ds:itemID="{624714E1-6774-437D-801A-4B8EB940739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Wanamaker,Christian E</dc:creator>
  <cp:keywords/>
  <dc:description/>
  <cp:lastModifiedBy>Deelstra, Cameron</cp:lastModifiedBy>
  <cp:revision/>
  <dcterms:created xsi:type="dcterms:W3CDTF">2021-06-15T16:34:22Z</dcterms:created>
  <dcterms:modified xsi:type="dcterms:W3CDTF">2025-07-10T16:37:12Z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0x010100BD21906AFC853A408AD5005C49B5E75E</vt:lpwstr>
  </property>
  <property fmtid="{D5CDD505-2E9C-101B-9397-08002B2CF9AE}" pid="3" name="MediaServiceImageTags">
    <vt:lpwstr/>
  </property>
</Properties>
</file>