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60" documentId="13_ncr:1_{C116D94F-4D03-3B40-8287-B36BBAD89845}" xr6:coauthVersionLast="47" xr6:coauthVersionMax="47" xr10:uidLastSave="{59B4367B-E1E9-4640-A27A-546F9313B67E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D72" i="1"/>
  <c r="C53" i="3" s="1" a="1"/>
  <c r="C53" i="3" s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C74" i="1" l="1"/>
  <c r="D59" i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<sst xmlns="http://schemas.openxmlformats.org/spreadsheetml/2006/main" count="333" uniqueCount="164">
  <si>
    <t>Species:</t>
  </si>
  <si>
    <t>Dendrocalamus asper aka Arundo aspera, Bambusa aspera, Gigantochloa aspera, Sinocalamus flagellifer. Family: Poaceae. (Giant bamboo, Rough bamboo)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</si>
  <si>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 June 6, 2025</t>
    </r>
    <r>
      <rPr>
        <sz val="11"/>
        <color rgb="FF000000"/>
        <rFont val="Calibri"/>
      </rPr>
      <t xml:space="preserve"> Prepared by Seokmin Kim. Reassessment. 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</si>
  <si>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</si>
  <si>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</si>
  <si>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</si>
  <si>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</si>
  <si>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</si>
  <si>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</si>
  <si>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</si>
  <si>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</si>
  <si>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</si>
  <si>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</si>
  <si>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</si>
  <si>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</si>
  <si>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</si>
  <si>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 climate suitability for south. Not considered suitable for Central or North.</t>
  </si>
  <si>
    <t>See attached climate suitability map</t>
  </si>
  <si>
    <t>Quality of climate match data (1-low; 2-intermediate; 3-high)</t>
  </si>
  <si>
    <t>See climate suitability map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</si>
  <si>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</si>
  <si>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</si>
  <si>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y</t>
  </si>
  <si>
    <t>See climate suitability map. High suitability for south. Not as much for Central or North.</t>
  </si>
  <si>
    <t>Does the species have a history of repeated introductions outside its natural range?</t>
  </si>
  <si>
    <t>(1) Cultivated.in.Africa.(Madagascar);.AsiaNTemperate:.China. [Yunnan],.Taiwan;.AsiaNTropical:.Indonesia,.Laos,.Malaysia,. Myanmar,.Philippines,.Sri.Lanka,.Thailand,.Vietnam.[south];. North.America:.United.States... (2) It.has.been.planted.in. botanical,.experimental.or.private.gardens.in.the.New.World.and. Australia,.even.in.warm.temperate.areas. (3) Native to southern Asia, introduced in South America and Sri Lanka</t>
  </si>
  <si>
    <t>1..USDA,.ARS,.National.Genetic.Resources.Program..Germplasm. Resources.Information.Network.N.(GRIN).[Online.Database].. National.Germplasm.Resources.Laboratory,.Beltsville,.Maryland.. http://www.arsNgrin.gov/cgiNbin/npgs/html/taxon.pl?409896.(12. March.2014)...2..Dransfield,.S..&amp;.Widjaja,.E.A.,.1995.. Dendrocalamus.asper.(Schultes.f.).Backer.ex.Heyne[Internet]. Record.from.Proseabase..Dransfield,.S..&amp;.Widjaja,.E.A..(Editors).. PROSEA.(Plant.Resources.of.SouthNEast.Asia).Foundation,.Bogor,. Indonesia..http://www.proseanet.org..Accessed.from.Internet:. 18.March.2014. [3] https://powo.science.kew.org/taxon/urn:lsid:ipni.org:names:397862-1</t>
  </si>
  <si>
    <t>Naturalized beyond native range</t>
  </si>
  <si>
    <t>1..USDA,.ARS,.National.Genetic.Resources.Program..Germplasm. Resources.Information.Network.N.(GRIN).[Online.Database].. National.Germplasm.Resources.Laboratory,.Beltsville,.Maryland.. http://www.arsNgrin.gov/cgiNbin/npgs/html/taxon.pl?409896.(12. March.2014).</t>
  </si>
  <si>
    <t>1..Naturalized.in.Indonesia.and.Australia;.status.uncertain.in. Malaysia.(possibly.native.in.north).</t>
  </si>
  <si>
    <t>Garden/amenity/disturbance weed</t>
  </si>
  <si>
    <t>Weed of agriculture</t>
  </si>
  <si>
    <t>Environmental weed</t>
  </si>
  <si>
    <t>Congeneric weed</t>
  </si>
  <si>
    <t>Produces spines, thorns or burrs</t>
  </si>
  <si>
    <t>Allelopathic</t>
  </si>
  <si>
    <t>?</t>
  </si>
  <si>
    <t>No studies regarding allelopathy found</t>
  </si>
  <si>
    <t>Parasitic</t>
  </si>
  <si>
    <t>Unpalatable to grazing animals</t>
  </si>
  <si>
    <t>Likely palatable given that young bamboos are generally consumed by animals. However, no direct evidence on this taxon found</t>
  </si>
  <si>
    <t>Toxic to animals</t>
  </si>
  <si>
    <t>Host for recognised pests and pathogens</t>
  </si>
  <si>
    <t>No evidence The powder-post beetles Dinoderus minutus and Dinoderus bravis noted to cause damages, but unclear if these are significant pests (1).</t>
  </si>
  <si>
    <t xml:space="preserve">[1] 2008. Louppe, D./Oteng-Amoako, A.A./Brink, M..
Timbers 1: volume 7 of Plant Resources of
Tropical Africa. PROTA, Wageningen,
Netherlands </t>
  </si>
  <si>
    <t>Causes allergies or is otherwise toxic to humans</t>
  </si>
  <si>
    <t>Creates a fire hazard in natural ecosystems</t>
  </si>
  <si>
    <t>Is a shade tolerant plant at some stage of its life cycle</t>
  </si>
  <si>
    <t>[Is a shade tolerant plant at some stage of its life cycle? Yes] "The villagers' top management priority at this point in the evolving program is to enhance the forest's productivity by enrichment underplanting with the popular sweet bamboo (Dendrocalamus asper). This shade-tolerant bamboo species is especially favored in the region for eating as well as construction purposes."</t>
  </si>
  <si>
    <t>1993. Poffenberger, M./McGean, B. (eds.). Community Allies: Forest Co-Management in Thailand. Research Network Report Number 2. Center for Southeast Asia Studies, University of California, Berkeley, CA</t>
  </si>
  <si>
    <t>Grows on infertile soils (oligotrophic, limerock, or excessively draining soils).  North &amp; Central Zones: infertile soils; South Zone: shallow limerock or Histisols.</t>
  </si>
  <si>
    <t>1..Dendrocalamus.asper.will.grow.well.on.sandy.and.rather.acidic. soils.</t>
  </si>
  <si>
    <t>Climbing or smothering growth habit</t>
  </si>
  <si>
    <t>Forms dense thickets</t>
  </si>
  <si>
    <t>Described to form densely tufted clumps (1). However, this does not mean it often forms dense thickets. Answered UNKNOWN</t>
  </si>
  <si>
    <t>[1] Dransfield,.S..&amp;.Widjaja,.E.A.,.1995..Dendrocalamus.asper.
(Schultes.f.).Backer.ex.Heyne[Internet].Record.from.Proseabase..
Dransfield,.S..&amp;.Widjaja,.E.A..(Editors)..PROSEA.(Plant.Resources.
of.SouthNEast.Asia).Foundation,.Bogor,.Indonesia..
https://edepot.wur.nl/411162</t>
  </si>
  <si>
    <t>Aquatic</t>
  </si>
  <si>
    <t>Grass</t>
  </si>
  <si>
    <t>Of the Poaceae family</t>
  </si>
  <si>
    <t>Nitrogen fixing woody plant</t>
  </si>
  <si>
    <t>Geophyte</t>
  </si>
  <si>
    <t>Evidence of substantial reproductive failure in native habitat</t>
  </si>
  <si>
    <t>No evidence. Not considered threatened.</t>
  </si>
  <si>
    <t>Produces viable seed</t>
  </si>
  <si>
    <t>Seeds sold online (1) (2)</t>
  </si>
  <si>
    <t>[1] https://www.bamboo-seeds.com/product-page/dendrocalamus-asper-en?srsltid=AfmBOoqYEWzge_QkNMi05r7TseULre6L0VpggTT9PQzzgn4cMPRIQHCK [2] https://www.yunnan-bamboo.com/product-page/dendrocalamus-asper-s2-bamboo-seeds?gQT=1</t>
  </si>
  <si>
    <t>Hybridizes naturally</t>
  </si>
  <si>
    <t>No evidence. "The peculiar flowering behaviour in bamboos make genetic improvement by hybridizations very difficult." (1)</t>
  </si>
  <si>
    <t>[1] John.CK.et.al..1994..Selection.N.A.valuable.method.for.bamboo.
improvement..Current.science.(Bangalore),.66(11):.822N824.</t>
  </si>
  <si>
    <t>Self-compatible or apomictic</t>
  </si>
  <si>
    <t>Requires specialist pollinators</t>
  </si>
  <si>
    <t>No evidence. Primarily wind pollinated (1)</t>
  </si>
  <si>
    <t>[1] Janzen, DH. 1976. Why Bamboos Wait so Long to Flower. Annual Review of Ecology and Systematics, 7: 347-391. DOI: 10.1146/annurev.es.07.110176.002023</t>
  </si>
  <si>
    <t>Reproduction by vegetative propagation</t>
  </si>
  <si>
    <t xml:space="preserve">Can be propagated by rhizome, culm, cuttings, and by tissue culture. (1) (2) </t>
  </si>
  <si>
    <t>[1] Singh, S., Kumar, P., &amp; Ansari, S. A. (2004). A simple method for large-scale propagation of Dendrocalamus asper. Scientia horticulturae, 100(1-4), 251-255. [2] Hossain, M. A., Kumar, S. M., Seca, G., Maheran, A. A., &amp; Nor-Aini, A. S. (2018). Mass propagation of Dendrocalamus asper by branch cutting. Journal of Tropical Forest Science, 82-88.</t>
  </si>
  <si>
    <t>Minimum generative time (years)</t>
  </si>
  <si>
    <t>4 or more</t>
  </si>
  <si>
    <t>Flowers only after 60-100 years of age. (1)</t>
  </si>
  <si>
    <t>(1) Arya, S., Satsangi, R., &amp; Arya, I. D. (2008). Direct regeneration of shoots from immature inflorescences in Dendrocalamus asper (edible bamboo) leading to mass propagation. Bamboo Science &amp; Culture, 21(1).</t>
  </si>
  <si>
    <t>Propagules likely to be dispersed unintentionally (plants growing in heavily trafficked areas)</t>
  </si>
  <si>
    <t>Not enough information found</t>
  </si>
  <si>
    <t>Propagules dispersed intentionally by people</t>
  </si>
  <si>
    <t>Propagules likely to disperse as a produce contaminant</t>
  </si>
  <si>
    <t>Propagules adapted to wind dispersal</t>
  </si>
  <si>
    <t>No evidence. No morphological structure on seeds that suggests wind adaptation.</t>
  </si>
  <si>
    <t>Propagules water dispersed</t>
  </si>
  <si>
    <t>Not much information found regarding floating potential.</t>
  </si>
  <si>
    <t>Propagules bird dispersed</t>
  </si>
  <si>
    <t>Not much information found regarding bird dispersal for taxon. Bamboo seeds found in jungle fowl, so bird dispersal could be possible (1)</t>
  </si>
  <si>
    <t>[1] Collias, N. E., &amp; Saichuae, P. (1967). Ecology of the red jungle fowl in Thailand and Malaya with reference to the origin of domestication. Nat. Hist. Bull. Siam Soc, 22, 189-209.</t>
  </si>
  <si>
    <t>Propagules dispersed by other animals (externally)</t>
  </si>
  <si>
    <t>No evidence. No structures facilitating exozoochory</t>
  </si>
  <si>
    <t>Propagules dispersed by other animals (internally)</t>
  </si>
  <si>
    <t>No study found examining survival of taxon seeds after ingestion</t>
  </si>
  <si>
    <t>Prolific seed production</t>
  </si>
  <si>
    <t>No evidence of prolific seed production</t>
  </si>
  <si>
    <t>Evidence that a persistent propagule bank is formed (&gt;1 yr)</t>
  </si>
  <si>
    <t>Availability of seeds is limited and available seeds are of short lived viability [1]</t>
  </si>
  <si>
    <t>(1) Banerjee, M., Gantait, S., &amp; Pramanik, B. R. (2011). A two step method for accelerated mass propagation of Dendrocalamus asper and their evaluation in field. Physiology and Molecular Biology of Plants, 17(4), 387-393.</t>
  </si>
  <si>
    <t>Well controlled by herbicides</t>
  </si>
  <si>
    <t>Observations 24 hours after monuron and dalapon treatment showed eradication of taxon.</t>
  </si>
  <si>
    <r>
      <t>Cruzado, H. J., Muzik, T. J., &amp; Kennard, W. C. (1961). Control of bamboo in Puerto Rico by herbicides. </t>
    </r>
    <r>
      <rPr>
        <i/>
        <sz val="10"/>
        <color rgb="FF222222"/>
        <rFont val="Arial"/>
        <family val="2"/>
        <charset val="1"/>
      </rPr>
      <t>Weeds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20-26.</t>
    </r>
  </si>
  <si>
    <t>Tolerates, or benefits from, mutilation or cultivation</t>
  </si>
  <si>
    <t>Readiliy propagates vegetatively (1) (2)</t>
  </si>
  <si>
    <t>Effective natural enemies present in U.S.</t>
  </si>
  <si>
    <t>Not much information found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</si>
  <si>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</si>
  <si>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</si>
  <si>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</si>
  <si>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</si>
  <si>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</si>
  <si>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</si>
  <si>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</si>
  <si>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</si>
  <si>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</si>
  <si>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</si>
  <si>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</si>
  <si>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</si>
  <si>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>yes</t>
  </si>
  <si>
    <t xml:space="preserve"> Taxon is clearly bird- or wind-dispersed?</t>
  </si>
  <si>
    <t>no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</si>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</sst>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i/>
      <sz val="10"/>
      <color rgb="FF222222"/>
      <name val="Arial"/>
      <family val="2"/>
      <charset val="1"/>
    </font>
    <font>
      <sz val="10"/>
      <color rgb="FF22222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6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29" fillId="0" borderId="0" xfId="0" applyFont="1" applyAlignment="1" applyProtection="1">
      <alignment wrapText="1"/>
      <protection locked="0"/>
    </xf>
    <xf numFmtId="0" fontId="31" fillId="0" borderId="0" xfId="0" applyFont="1" applyProtection="1"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49" activePane="topRight" state="frozen"/>
      <selection pane="topRight" activeCell="F54" sqref="F54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47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64" t="s">
        <v>17</v>
      </c>
    </row>
    <row r="7" spans="1:8" ht="30.75">
      <c r="A7" s="66">
        <v>2.02</v>
      </c>
      <c r="B7" s="67" t="s">
        <v>18</v>
      </c>
      <c r="C7" s="56">
        <v>3</v>
      </c>
      <c r="D7" s="60"/>
      <c r="E7" s="57"/>
      <c r="F7" s="99" t="s">
        <v>19</v>
      </c>
      <c r="G7" s="64"/>
    </row>
    <row r="8" spans="1:8">
      <c r="A8" s="66">
        <v>2.0299999999999998</v>
      </c>
      <c r="B8" s="67" t="s">
        <v>20</v>
      </c>
      <c r="C8" s="56" t="s">
        <v>11</v>
      </c>
      <c r="D8" s="59">
        <f>IF(C8="y",1,IF(C8="n",0," "))</f>
        <v>0</v>
      </c>
      <c r="E8" s="57"/>
      <c r="F8" s="99" t="s">
        <v>19</v>
      </c>
      <c r="G8" s="99"/>
    </row>
    <row r="9" spans="1:8" ht="121.5">
      <c r="A9" s="66">
        <v>2.04</v>
      </c>
      <c r="B9" s="67" t="s">
        <v>21</v>
      </c>
      <c r="C9" s="56" t="s">
        <v>22</v>
      </c>
      <c r="D9" s="59">
        <f>IF(C9="y",1,IF(C9="n",0," "))</f>
        <v>1</v>
      </c>
      <c r="E9" s="57"/>
      <c r="F9" s="99" t="s">
        <v>23</v>
      </c>
      <c r="G9" s="99"/>
    </row>
    <row r="10" spans="1:8" ht="30.75">
      <c r="A10" s="66">
        <v>2.0499999999999998</v>
      </c>
      <c r="B10" s="67" t="s">
        <v>24</v>
      </c>
      <c r="C10" s="56" t="s">
        <v>22</v>
      </c>
      <c r="D10" s="60"/>
      <c r="E10" s="57"/>
      <c r="F10" s="58" t="s">
        <v>25</v>
      </c>
      <c r="G10" s="58" t="s">
        <v>26</v>
      </c>
    </row>
    <row r="11" spans="1:8">
      <c r="A11" s="66">
        <v>3.01</v>
      </c>
      <c r="B11" s="67" t="s">
        <v>27</v>
      </c>
      <c r="C11" s="56" t="s">
        <v>22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28</v>
      </c>
      <c r="G11" s="58" t="s">
        <v>29</v>
      </c>
    </row>
    <row r="12" spans="1:8">
      <c r="A12" s="66">
        <v>3.02</v>
      </c>
      <c r="B12" s="67" t="s">
        <v>30</v>
      </c>
      <c r="C12" s="56" t="s">
        <v>11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0</v>
      </c>
      <c r="E12" s="57"/>
      <c r="F12" s="101" t="s">
        <v>12</v>
      </c>
      <c r="G12" s="56"/>
    </row>
    <row r="13" spans="1:8">
      <c r="A13" s="66">
        <v>3.03</v>
      </c>
      <c r="B13" s="67" t="s">
        <v>31</v>
      </c>
      <c r="C13" s="56" t="s">
        <v>11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12</v>
      </c>
      <c r="G13" s="64"/>
    </row>
    <row r="14" spans="1:8">
      <c r="A14" s="66">
        <v>3.04</v>
      </c>
      <c r="B14" s="67" t="s">
        <v>32</v>
      </c>
      <c r="C14" s="56" t="s">
        <v>11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0</v>
      </c>
      <c r="E14" s="57"/>
      <c r="F14" s="64" t="s">
        <v>12</v>
      </c>
      <c r="G14" s="64"/>
    </row>
    <row r="15" spans="1:8">
      <c r="A15" s="66">
        <v>3.05</v>
      </c>
      <c r="B15" s="67" t="s">
        <v>33</v>
      </c>
      <c r="C15" s="56" t="s">
        <v>11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57"/>
      <c r="F15" s="64" t="s">
        <v>12</v>
      </c>
      <c r="G15" s="64"/>
    </row>
    <row r="16" spans="1:8">
      <c r="A16" s="66">
        <v>4.01</v>
      </c>
      <c r="B16" s="67" t="s">
        <v>34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12</v>
      </c>
      <c r="G16" s="64"/>
    </row>
    <row r="17" spans="1:7">
      <c r="A17" s="66">
        <v>4.0199999999999996</v>
      </c>
      <c r="B17" s="67" t="s">
        <v>35</v>
      </c>
      <c r="C17" s="56" t="s">
        <v>36</v>
      </c>
      <c r="D17" s="59" t="str">
        <f>IF(C17="y",VLOOKUP(LUT!C18,LUT!C4:E52,3),IF(C17="n",VLOOKUP(LUT!C18,LUT!C4:E52,2)," "))</f>
        <v xml:space="preserve"> </v>
      </c>
      <c r="E17" s="57"/>
      <c r="F17" s="64" t="s">
        <v>37</v>
      </c>
      <c r="G17" s="64"/>
    </row>
    <row r="18" spans="1:7">
      <c r="A18" s="66">
        <v>4.03</v>
      </c>
      <c r="B18" s="67" t="s">
        <v>38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12</v>
      </c>
      <c r="G18" s="64"/>
    </row>
    <row r="19" spans="1:7" ht="30.75">
      <c r="A19" s="66">
        <v>4.04</v>
      </c>
      <c r="B19" s="67" t="s">
        <v>39</v>
      </c>
      <c r="C19" s="56" t="s">
        <v>36</v>
      </c>
      <c r="D19" s="59" t="str">
        <f>IF(C19="y",VLOOKUP(LUT!C20,LUT!$C$4:$E$52,3),IF(C19="n",VLOOKUP(LUT!C20,LUT!$C$4:$E$52,2)," "))</f>
        <v xml:space="preserve"> </v>
      </c>
      <c r="E19" s="57"/>
      <c r="F19" s="64" t="s">
        <v>40</v>
      </c>
      <c r="G19" s="64"/>
    </row>
    <row r="20" spans="1:7">
      <c r="A20" s="66">
        <v>4.05</v>
      </c>
      <c r="B20" s="67" t="s">
        <v>41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12</v>
      </c>
      <c r="G20" s="64"/>
    </row>
    <row r="21" spans="1:7" ht="76.5">
      <c r="A21" s="66">
        <v>4.0599999999999996</v>
      </c>
      <c r="B21" s="67" t="s">
        <v>42</v>
      </c>
      <c r="C21" s="56" t="s">
        <v>11</v>
      </c>
      <c r="D21" s="59">
        <f>IF(C21="y",VLOOKUP(LUT!C22,LUT!$C$4:$E$52,3),IF(C21="n",VLOOKUP(LUT!C22,LUT!$C$4:$E$52,2)," "))</f>
        <v>0</v>
      </c>
      <c r="E21" s="57"/>
      <c r="F21" s="64" t="s">
        <v>43</v>
      </c>
      <c r="G21" s="64" t="s">
        <v>44</v>
      </c>
    </row>
    <row r="22" spans="1:7">
      <c r="A22" s="66">
        <v>4.07</v>
      </c>
      <c r="B22" s="67" t="s">
        <v>45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12</v>
      </c>
      <c r="G22" s="64"/>
    </row>
    <row r="23" spans="1:7">
      <c r="A23" s="66">
        <v>4.08</v>
      </c>
      <c r="B23" s="67" t="s">
        <v>46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12</v>
      </c>
      <c r="G23" s="64"/>
    </row>
    <row r="24" spans="1:7" ht="30.75">
      <c r="A24" s="66">
        <v>4.09</v>
      </c>
      <c r="B24" s="67" t="s">
        <v>47</v>
      </c>
      <c r="C24" s="56" t="s">
        <v>22</v>
      </c>
      <c r="D24" s="59">
        <f>IF(C24="y",VLOOKUP(LUT!C25,LUT!$C$4:$E$52,3),IF(C24="n",VLOOKUP(LUT!C25,LUT!$C$4:$E$52,2)," "))</f>
        <v>1</v>
      </c>
      <c r="E24" s="57"/>
      <c r="F24" s="58" t="s">
        <v>48</v>
      </c>
      <c r="G24" s="58" t="s">
        <v>49</v>
      </c>
    </row>
    <row r="25" spans="1:7" ht="60.75">
      <c r="A25" s="66">
        <v>4.0999999999999996</v>
      </c>
      <c r="B25" s="68" t="s">
        <v>50</v>
      </c>
      <c r="C25" s="56" t="s">
        <v>22</v>
      </c>
      <c r="D25" s="59">
        <f>IF(C25="y",VLOOKUP(LUT!C26,LUT!$C$4:$E$52,3),IF(C25="n",VLOOKUP(LUT!C26,LUT!$C$4:$E$52,2)," "))</f>
        <v>1</v>
      </c>
      <c r="E25" s="57"/>
      <c r="F25" s="58" t="s">
        <v>51</v>
      </c>
      <c r="G25" s="64"/>
    </row>
    <row r="26" spans="1:7">
      <c r="A26" s="66">
        <v>4.1100000000000003</v>
      </c>
      <c r="B26" s="67" t="s">
        <v>52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12</v>
      </c>
      <c r="G26" s="64"/>
    </row>
    <row r="27" spans="1:7" ht="152.25">
      <c r="A27" s="66">
        <v>4.12</v>
      </c>
      <c r="B27" s="67" t="s">
        <v>53</v>
      </c>
      <c r="C27" s="56" t="s">
        <v>36</v>
      </c>
      <c r="D27" s="59" t="str">
        <f>IF(C27="y",VLOOKUP(LUT!C28,LUT!$C$4:$E$52,3),IF(C27="n",VLOOKUP(LUT!C28,LUT!$C$4:$E$52,2)," "))</f>
        <v xml:space="preserve"> </v>
      </c>
      <c r="E27" s="57"/>
      <c r="F27" s="64" t="s">
        <v>54</v>
      </c>
      <c r="G27" s="64" t="s">
        <v>55</v>
      </c>
    </row>
    <row r="28" spans="1:7">
      <c r="A28" s="66">
        <v>5.01</v>
      </c>
      <c r="B28" s="67" t="s">
        <v>56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12</v>
      </c>
      <c r="G28" s="64"/>
    </row>
    <row r="29" spans="1:7">
      <c r="A29" s="66">
        <v>5.0199999999999996</v>
      </c>
      <c r="B29" s="67" t="s">
        <v>57</v>
      </c>
      <c r="C29" s="56" t="s">
        <v>22</v>
      </c>
      <c r="D29" s="59">
        <f>IF(C29="y",VLOOKUP(LUT!C30,LUT!$C$4:$E$52,3),IF(C29="n",VLOOKUP(LUT!C30,LUT!$C$4:$E$52,2)," "))</f>
        <v>1</v>
      </c>
      <c r="E29" s="57"/>
      <c r="F29" s="64" t="s">
        <v>58</v>
      </c>
      <c r="G29" s="64"/>
    </row>
    <row r="30" spans="1:7">
      <c r="A30" s="66">
        <v>5.03</v>
      </c>
      <c r="B30" s="67" t="s">
        <v>59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12</v>
      </c>
      <c r="G30" s="64"/>
    </row>
    <row r="31" spans="1:7">
      <c r="A31" s="66">
        <v>5.04</v>
      </c>
      <c r="B31" s="67" t="s">
        <v>60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12</v>
      </c>
      <c r="G31" s="64"/>
    </row>
    <row r="32" spans="1:7" ht="30.75">
      <c r="A32" s="66">
        <v>6.01</v>
      </c>
      <c r="B32" s="67" t="s">
        <v>61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62</v>
      </c>
      <c r="G32" s="64"/>
    </row>
    <row r="33" spans="1:7">
      <c r="A33" s="66">
        <v>6.02</v>
      </c>
      <c r="B33" s="67" t="s">
        <v>63</v>
      </c>
      <c r="C33" s="56" t="s">
        <v>22</v>
      </c>
      <c r="D33" s="59">
        <f>IF(C33="y",VLOOKUP(LUT!C34,LUT!$C$4:$E$52,3),IF(C33="n",VLOOKUP(LUT!C34,LUT!$C$4:$E$52,2)," "))</f>
        <v>1</v>
      </c>
      <c r="E33" s="57"/>
      <c r="F33" s="58" t="s">
        <v>64</v>
      </c>
      <c r="G33" s="58" t="s">
        <v>65</v>
      </c>
    </row>
    <row r="34" spans="1:7" ht="76.5">
      <c r="A34" s="66">
        <v>6.03</v>
      </c>
      <c r="B34" s="67" t="s">
        <v>66</v>
      </c>
      <c r="C34" s="56" t="s">
        <v>11</v>
      </c>
      <c r="D34" s="59">
        <f>IF(C34="y",VLOOKUP(LUT!C35,LUT!$C$4:$E$52,3),IF(C34="n",VLOOKUP(LUT!C35,LUT!$C$4:$E$52,2)," "))</f>
        <v>-1</v>
      </c>
      <c r="E34" s="57"/>
      <c r="F34" s="64" t="s">
        <v>67</v>
      </c>
      <c r="G34" s="64" t="s">
        <v>68</v>
      </c>
    </row>
    <row r="35" spans="1:7">
      <c r="A35" s="66">
        <v>6.04</v>
      </c>
      <c r="B35" s="67" t="s">
        <v>69</v>
      </c>
      <c r="C35" s="56" t="s">
        <v>11</v>
      </c>
      <c r="D35" s="59">
        <f>IF(C35="y",VLOOKUP(LUT!C36,LUT!$C$4:$E$52,3),IF(C35="n",VLOOKUP(LUT!C36,LUT!$C$4:$E$52,2)," "))</f>
        <v>-1</v>
      </c>
      <c r="E35" s="57"/>
      <c r="F35" s="64" t="s">
        <v>12</v>
      </c>
      <c r="G35" s="64"/>
    </row>
    <row r="36" spans="1:7" ht="60.75">
      <c r="A36" s="66">
        <v>6.05</v>
      </c>
      <c r="B36" s="67" t="s">
        <v>70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71</v>
      </c>
      <c r="G36" s="64" t="s">
        <v>72</v>
      </c>
    </row>
    <row r="37" spans="1:7" ht="121.5">
      <c r="A37" s="66">
        <v>6.06</v>
      </c>
      <c r="B37" s="67" t="s">
        <v>73</v>
      </c>
      <c r="C37" s="56" t="s">
        <v>22</v>
      </c>
      <c r="D37" s="59">
        <f>IF(C37="y",VLOOKUP(LUT!C38,LUT!$C$4:$E$52,3),IF(C37="n",VLOOKUP(LUT!C38,LUT!$C$4:$E$52,2)," "))</f>
        <v>1</v>
      </c>
      <c r="E37" s="57"/>
      <c r="F37" s="64" t="s">
        <v>74</v>
      </c>
      <c r="G37" s="64" t="s">
        <v>75</v>
      </c>
    </row>
    <row r="38" spans="1:7" ht="76.5">
      <c r="A38" s="66">
        <v>6.07</v>
      </c>
      <c r="B38" s="67" t="s">
        <v>76</v>
      </c>
      <c r="C38" s="84" t="s">
        <v>77</v>
      </c>
      <c r="D38" s="59">
        <f>IF(C38="1 or fewer",1,IF(C38="2 or 3",0,IF(C38&gt;="4 or more",-1," ")))</f>
        <v>-1</v>
      </c>
      <c r="E38" s="57"/>
      <c r="F38" s="64" t="s">
        <v>78</v>
      </c>
      <c r="G38" s="64" t="s">
        <v>79</v>
      </c>
    </row>
    <row r="39" spans="1:7" ht="30.75">
      <c r="A39" s="66">
        <v>7.01</v>
      </c>
      <c r="B39" s="67" t="s">
        <v>80</v>
      </c>
      <c r="C39" s="56" t="s">
        <v>36</v>
      </c>
      <c r="D39" s="59" t="str">
        <f>IF(C39="y",VLOOKUP(LUT!C40,LUT!$C$4:$E$52,3),IF(C39="n",VLOOKUP(LUT!C40,LUT!$C$4:$E$52,2)," "))</f>
        <v xml:space="preserve"> </v>
      </c>
      <c r="E39" s="57"/>
      <c r="F39" s="101" t="s">
        <v>81</v>
      </c>
      <c r="G39" s="56"/>
    </row>
    <row r="40" spans="1:7">
      <c r="A40" s="66">
        <v>7.02</v>
      </c>
      <c r="B40" s="67" t="s">
        <v>82</v>
      </c>
      <c r="C40" s="56" t="s">
        <v>22</v>
      </c>
      <c r="D40" s="59">
        <f>IF(C40="y",VLOOKUP(LUT!C41,LUT!$C$4:$E$52,3),IF(C40="n",VLOOKUP(LUT!C41,LUT!$C$4:$E$52,2)," "))</f>
        <v>1</v>
      </c>
      <c r="E40" s="57"/>
      <c r="F40" s="58" t="s">
        <v>64</v>
      </c>
      <c r="G40" s="58" t="s">
        <v>65</v>
      </c>
    </row>
    <row r="41" spans="1:7" ht="30.75">
      <c r="A41" s="66">
        <v>7.03</v>
      </c>
      <c r="B41" s="67" t="s">
        <v>83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12</v>
      </c>
      <c r="G41" s="64"/>
    </row>
    <row r="42" spans="1:7" ht="30.75">
      <c r="A42" s="66">
        <v>7.04</v>
      </c>
      <c r="B42" s="67" t="s">
        <v>84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85</v>
      </c>
      <c r="G42" s="64"/>
    </row>
    <row r="43" spans="1:7">
      <c r="A43" s="66">
        <v>7.05</v>
      </c>
      <c r="B43" s="67" t="s">
        <v>86</v>
      </c>
      <c r="C43" s="56" t="s">
        <v>36</v>
      </c>
      <c r="D43" s="59" t="str">
        <f>IF(C43="y",VLOOKUP(LUT!C44,LUT!$C$4:$E$52,3),IF(C43="n",VLOOKUP(LUT!C44,LUT!$C$4:$E$52,2)," "))</f>
        <v xml:space="preserve"> </v>
      </c>
      <c r="E43" s="57"/>
      <c r="F43" s="64" t="s">
        <v>87</v>
      </c>
      <c r="G43" s="64"/>
    </row>
    <row r="44" spans="1:7" ht="60.75">
      <c r="A44" s="66">
        <v>7.06</v>
      </c>
      <c r="B44" s="67" t="s">
        <v>88</v>
      </c>
      <c r="C44" s="56" t="s">
        <v>36</v>
      </c>
      <c r="D44" s="59" t="str">
        <f>IF(C44="y",VLOOKUP(LUT!C45,LUT!$C$4:$E$52,3),IF(C44="n",VLOOKUP(LUT!C45,LUT!$C$4:$E$52,2)," "))</f>
        <v xml:space="preserve"> </v>
      </c>
      <c r="E44" s="57"/>
      <c r="F44" s="64" t="s">
        <v>89</v>
      </c>
      <c r="G44" s="64" t="s">
        <v>90</v>
      </c>
    </row>
    <row r="45" spans="1:7">
      <c r="A45" s="66">
        <v>7.07</v>
      </c>
      <c r="B45" s="67" t="s">
        <v>91</v>
      </c>
      <c r="C45" s="56" t="s">
        <v>11</v>
      </c>
      <c r="D45" s="59">
        <f>IF(C45="y",VLOOKUP(LUT!C46,LUT!$C$4:$E$52,3),IF(C45="n",VLOOKUP(LUT!C46,LUT!$C$4:$E$52,2)," "))</f>
        <v>-1</v>
      </c>
      <c r="E45" s="57"/>
      <c r="F45" s="64" t="s">
        <v>92</v>
      </c>
      <c r="G45" s="64"/>
    </row>
    <row r="46" spans="1:7">
      <c r="A46" s="66">
        <v>7.08</v>
      </c>
      <c r="B46" s="67" t="s">
        <v>93</v>
      </c>
      <c r="C46" s="56" t="s">
        <v>36</v>
      </c>
      <c r="D46" s="59" t="str">
        <f>IF(C46="y",VLOOKUP(LUT!C47,LUT!$C$4:$E$52,3),IF(C46="n",VLOOKUP(LUT!C47,LUT!$C$4:$E$52,2)," "))</f>
        <v xml:space="preserve"> </v>
      </c>
      <c r="E46" s="57"/>
      <c r="F46" s="64" t="s">
        <v>94</v>
      </c>
      <c r="G46" s="64"/>
    </row>
    <row r="47" spans="1:7">
      <c r="A47" s="66">
        <v>8.01</v>
      </c>
      <c r="B47" s="67" t="s">
        <v>95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96</v>
      </c>
      <c r="G47" s="64"/>
    </row>
    <row r="48" spans="1:7" ht="76.5">
      <c r="A48" s="66">
        <v>8.02</v>
      </c>
      <c r="B48" s="67" t="s">
        <v>97</v>
      </c>
      <c r="C48" s="56" t="s">
        <v>11</v>
      </c>
      <c r="D48" s="59">
        <f>IF(C48="y",VLOOKUP(LUT!C49,LUT!$C$4:$E$52,3),IF(C48="n",VLOOKUP(LUT!C49,LUT!$C$4:$E$52,2)," "))</f>
        <v>-1</v>
      </c>
      <c r="E48" s="57"/>
      <c r="F48" s="64" t="s">
        <v>98</v>
      </c>
      <c r="G48" s="64" t="s">
        <v>99</v>
      </c>
    </row>
    <row r="49" spans="1:7" ht="30.75">
      <c r="A49" s="66">
        <v>8.0299999999999994</v>
      </c>
      <c r="B49" s="67" t="s">
        <v>100</v>
      </c>
      <c r="C49" s="56" t="s">
        <v>22</v>
      </c>
      <c r="D49" s="59">
        <f>IF(C49="y",VLOOKUP(LUT!C50,LUT!$C$4:$E$52,3),IF(C49="n",VLOOKUP(LUT!C50,LUT!$C$4:$E$52,2)," "))</f>
        <v>-1</v>
      </c>
      <c r="E49" s="57"/>
      <c r="F49" s="64" t="s">
        <v>101</v>
      </c>
      <c r="G49" s="148" t="s">
        <v>102</v>
      </c>
    </row>
    <row r="50" spans="1:7" ht="121.5">
      <c r="A50" s="66">
        <v>8.0399999999999991</v>
      </c>
      <c r="B50" s="67" t="s">
        <v>103</v>
      </c>
      <c r="C50" s="56" t="s">
        <v>22</v>
      </c>
      <c r="D50" s="59">
        <f>IF(C50="y",VLOOKUP(LUT!C51,LUT!$C$4:$E$52,3),IF(C50="n",VLOOKUP(LUT!C51,LUT!$C$4:$E$52,2)," "))</f>
        <v>1</v>
      </c>
      <c r="E50" s="57"/>
      <c r="F50" s="64" t="s">
        <v>104</v>
      </c>
      <c r="G50" s="64" t="s">
        <v>75</v>
      </c>
    </row>
    <row r="51" spans="1:7">
      <c r="A51" s="66">
        <v>8.0500000000000007</v>
      </c>
      <c r="B51" s="67" t="s">
        <v>105</v>
      </c>
      <c r="C51" s="56" t="s">
        <v>36</v>
      </c>
      <c r="D51" s="59" t="str">
        <f>IF(C51="y",VLOOKUP(LUT!C52,LUT!$C$4:$E$52,3),IF(C51="n",VLOOKUP(LUT!C52,LUT!$C$4:$E$52,2)," "))</f>
        <v xml:space="preserve"> </v>
      </c>
      <c r="E51" s="57"/>
      <c r="F51" s="64" t="s">
        <v>106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107</v>
      </c>
      <c r="D53" s="61">
        <f>SUM(D3:D51)</f>
        <v>1</v>
      </c>
      <c r="E53" s="62"/>
      <c r="F53" s="56"/>
      <c r="G53" s="56"/>
    </row>
    <row r="54" spans="1:7" ht="33" customHeight="1" thickBot="1">
      <c r="A54" s="56"/>
      <c r="B54" s="56"/>
      <c r="C54" s="70" t="s">
        <v>108</v>
      </c>
      <c r="D54" s="21" t="str">
        <f>IF(E60="no","more info needed",IF(D53&lt;1,"accept",IF(D53&gt;6,"reject","evaluate further")))</f>
        <v>evaluate further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109</v>
      </c>
      <c r="C56" s="23" t="s">
        <v>110</v>
      </c>
      <c r="D56" s="19" t="s">
        <v>111</v>
      </c>
      <c r="E56" s="62"/>
      <c r="F56" s="63"/>
      <c r="G56" s="56"/>
    </row>
    <row r="57" spans="1:7" ht="17.100000000000001" thickTop="1">
      <c r="A57" s="56"/>
      <c r="B57" s="28" t="s">
        <v>112</v>
      </c>
      <c r="C57" s="24">
        <f>COUNTIF(C3:C15, "y")+COUNTIF(C3:C15, "n")+COUNTIF(C6:C7, "1")+COUNTIF(C6:C7, "2")+COUNTIF(C6:C7, "3")</f>
        <v>11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113</v>
      </c>
      <c r="C58" s="24">
        <f>COUNTIF(C16:C27,"y")+COUNTIF(C16:C27,"n")</f>
        <v>9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114</v>
      </c>
      <c r="C59" s="24">
        <f>COUNTIF(C28:C51,"y")+COUNTIF(C28:C51, "n")+COUNT(C28:C51)</f>
        <v>18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115</v>
      </c>
      <c r="C60" s="26">
        <f>SUM(C57:C59)</f>
        <v>38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7" t="s">
        <v>116</v>
      </c>
      <c r="C63" s="107"/>
      <c r="D63" s="107"/>
      <c r="E63" s="62"/>
      <c r="F63" s="56"/>
      <c r="G63" s="56"/>
    </row>
    <row r="64" spans="1:7" ht="15.95" thickBot="1">
      <c r="A64" s="56"/>
      <c r="B64" s="108" t="s">
        <v>117</v>
      </c>
      <c r="C64" s="109"/>
      <c r="D64" s="110"/>
      <c r="E64" s="62"/>
      <c r="F64" s="56"/>
      <c r="G64" s="56"/>
    </row>
    <row r="65" spans="1:7">
      <c r="A65" s="56">
        <v>9.01</v>
      </c>
      <c r="B65" s="71" t="s">
        <v>118</v>
      </c>
      <c r="C65" s="111" t="s">
        <v>119</v>
      </c>
      <c r="D65" s="112"/>
      <c r="E65" s="62"/>
      <c r="F65" s="56"/>
      <c r="G65" s="56"/>
    </row>
    <row r="66" spans="1:7">
      <c r="A66" s="56">
        <v>9.02</v>
      </c>
      <c r="B66" s="71" t="s">
        <v>120</v>
      </c>
      <c r="C66" s="113" t="s">
        <v>121</v>
      </c>
      <c r="D66" s="114"/>
      <c r="E66" s="62"/>
      <c r="F66" s="56"/>
      <c r="G66" s="56"/>
    </row>
    <row r="67" spans="1:7">
      <c r="A67" s="56">
        <v>9.0299999999999994</v>
      </c>
      <c r="B67" s="71" t="s">
        <v>122</v>
      </c>
      <c r="C67" s="105" t="s">
        <v>119</v>
      </c>
      <c r="D67" s="106"/>
      <c r="E67" s="62"/>
      <c r="F67" s="56"/>
      <c r="G67" s="56"/>
    </row>
    <row r="68" spans="1:7">
      <c r="A68" s="56">
        <v>9.0399999999999991</v>
      </c>
      <c r="B68" s="71" t="s">
        <v>123</v>
      </c>
      <c r="C68" s="105" t="s">
        <v>121</v>
      </c>
      <c r="D68" s="106"/>
      <c r="E68" s="62"/>
      <c r="F68" s="56"/>
      <c r="G68" s="56"/>
    </row>
    <row r="69" spans="1:7">
      <c r="A69" s="56">
        <v>9.0500000000000007</v>
      </c>
      <c r="B69" s="71" t="s">
        <v>124</v>
      </c>
      <c r="C69" s="105" t="s">
        <v>121</v>
      </c>
      <c r="D69" s="106"/>
      <c r="E69" s="62"/>
      <c r="F69" s="56"/>
      <c r="G69" s="56"/>
    </row>
    <row r="70" spans="1:7">
      <c r="A70" s="56">
        <v>9.06</v>
      </c>
      <c r="B70" s="71" t="s">
        <v>125</v>
      </c>
      <c r="C70" s="105" t="s">
        <v>121</v>
      </c>
      <c r="D70" s="106"/>
      <c r="E70" s="62"/>
      <c r="F70" s="56"/>
      <c r="G70" s="56"/>
    </row>
    <row r="71" spans="1:7">
      <c r="A71" s="56">
        <v>9.07</v>
      </c>
      <c r="B71" s="71" t="s">
        <v>126</v>
      </c>
      <c r="C71" s="94" t="s">
        <v>119</v>
      </c>
      <c r="D71" s="97" t="str">
        <f>IF(C71="yes", IF(OR(C65="?", C66="?", C67="no", C67="?"), "eval.", IF(AND(C65="yes", C66="yes", C67="yes"), "reject", IF(OR(C65="no", C66="no"), "accept", " ")))," ")</f>
        <v>accept</v>
      </c>
      <c r="E71" s="62"/>
      <c r="F71" s="56"/>
      <c r="G71" s="56"/>
    </row>
    <row r="72" spans="1:7">
      <c r="A72" s="56">
        <v>9.08</v>
      </c>
      <c r="B72" s="71" t="s">
        <v>127</v>
      </c>
      <c r="C72" s="92"/>
      <c r="D72" s="89" t="str">
        <f>IF(C71="yes","STOP",IF(C72="yes",IF(C68="no","accept",IF(AND(C68="yes",OR(C69="yes",C70="yes")),"reject",IF(OR(C68="?",C69="?",C70="?",C69="no",C70="no"),"eval.",""))), ""))</f>
        <v>STOP</v>
      </c>
      <c r="E72" s="62"/>
      <c r="F72" s="56"/>
      <c r="G72" s="56"/>
    </row>
    <row r="73" spans="1:7" ht="15.95" thickBot="1">
      <c r="A73" s="56">
        <v>9.09</v>
      </c>
      <c r="B73" s="91" t="s">
        <v>128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>STOP</v>
      </c>
      <c r="E73" s="62"/>
      <c r="F73" s="56"/>
      <c r="G73" s="56"/>
    </row>
    <row r="74" spans="1:7" ht="15.95" thickBot="1">
      <c r="A74" s="56"/>
      <c r="B74" s="72" t="s">
        <v>129</v>
      </c>
      <c r="C74" s="103" t="str">
        <f>IF(OR(D71="accept", D72="accept", D73="accept"), "Accept", IF(OR(D71="eval.", D72="eval.", D73="eval."), "Evaluate Further", IF(OR(D71="reject", D72="reject",D73="reject"), "Reject", "")))</f>
        <v>Accept</v>
      </c>
      <c r="D74" s="104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130</v>
      </c>
      <c r="H2" s="115" t="s">
        <v>131</v>
      </c>
      <c r="I2" s="116"/>
      <c r="J2" s="116"/>
      <c r="K2" s="116"/>
      <c r="L2" s="116"/>
      <c r="M2" s="116"/>
      <c r="N2" s="116"/>
      <c r="O2" s="116"/>
      <c r="P2" s="116"/>
      <c r="Q2" s="116"/>
      <c r="R2" s="117"/>
    </row>
    <row r="3" spans="2:18">
      <c r="B3" s="1" t="s">
        <v>109</v>
      </c>
      <c r="C3" s="2" t="s">
        <v>4</v>
      </c>
      <c r="D3" s="2" t="s">
        <v>132</v>
      </c>
      <c r="E3" s="3" t="s">
        <v>133</v>
      </c>
      <c r="H3" s="149" t="s">
        <v>134</v>
      </c>
      <c r="I3" s="150"/>
      <c r="J3" s="150"/>
      <c r="K3" s="150"/>
      <c r="L3" s="150"/>
      <c r="M3" s="150"/>
      <c r="N3" s="150"/>
      <c r="O3" s="150"/>
      <c r="P3" s="150"/>
      <c r="Q3" s="150"/>
      <c r="R3" s="151"/>
    </row>
    <row r="4" spans="2:18">
      <c r="B4" s="4" t="s">
        <v>135</v>
      </c>
      <c r="C4">
        <v>1.01</v>
      </c>
      <c r="D4">
        <v>0</v>
      </c>
      <c r="E4" s="5">
        <v>-3</v>
      </c>
      <c r="H4" s="137" t="s">
        <v>136</v>
      </c>
      <c r="I4" s="138"/>
      <c r="J4" s="138"/>
      <c r="K4" s="138"/>
      <c r="L4" s="138"/>
      <c r="M4" s="138"/>
      <c r="N4" s="138"/>
      <c r="O4" s="138"/>
      <c r="P4" s="138"/>
      <c r="Q4" s="138"/>
      <c r="R4" s="16" t="s">
        <v>137</v>
      </c>
    </row>
    <row r="5" spans="2:18">
      <c r="B5" s="4" t="s">
        <v>114</v>
      </c>
      <c r="C5">
        <v>1.02</v>
      </c>
      <c r="D5">
        <v>-1</v>
      </c>
      <c r="E5" s="5">
        <v>1</v>
      </c>
      <c r="H5" s="137" t="s">
        <v>138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114</v>
      </c>
      <c r="C6">
        <v>1.03</v>
      </c>
      <c r="D6">
        <v>-1</v>
      </c>
      <c r="E6" s="5">
        <v>1</v>
      </c>
      <c r="H6" s="137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25" t="s">
        <v>139</v>
      </c>
      <c r="E7" s="126"/>
      <c r="H7" s="120" t="s">
        <v>140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7"/>
      <c r="E8" s="128"/>
      <c r="H8" s="120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114</v>
      </c>
      <c r="C9">
        <v>2.0299999999999998</v>
      </c>
      <c r="D9">
        <v>0</v>
      </c>
      <c r="E9" s="5">
        <v>1</v>
      </c>
      <c r="H9" s="120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114</v>
      </c>
      <c r="C10">
        <v>2.04</v>
      </c>
      <c r="D10">
        <v>0</v>
      </c>
      <c r="E10" s="5">
        <v>1</v>
      </c>
      <c r="H10" s="120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20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114</v>
      </c>
      <c r="C12">
        <v>3.01</v>
      </c>
      <c r="D12" s="129" t="s">
        <v>141</v>
      </c>
      <c r="E12" s="130"/>
      <c r="H12" s="118" t="s">
        <v>142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22"/>
    </row>
    <row r="13" spans="2:18">
      <c r="B13" s="4" t="s">
        <v>143</v>
      </c>
      <c r="C13">
        <v>3.02</v>
      </c>
      <c r="D13" s="131"/>
      <c r="E13" s="132"/>
      <c r="H13" s="4" t="s">
        <v>144</v>
      </c>
      <c r="I13" s="10">
        <v>2.0499999999999998</v>
      </c>
      <c r="J13" s="10" t="s">
        <v>36</v>
      </c>
      <c r="K13" s="10" t="s">
        <v>145</v>
      </c>
      <c r="L13" s="10" t="s">
        <v>146</v>
      </c>
      <c r="M13" s="119"/>
      <c r="N13" s="119"/>
      <c r="O13" s="119"/>
      <c r="P13" s="119"/>
      <c r="Q13" s="119"/>
      <c r="R13" s="122"/>
    </row>
    <row r="14" spans="2:18">
      <c r="B14" s="4" t="s">
        <v>112</v>
      </c>
      <c r="C14">
        <v>3.03</v>
      </c>
      <c r="D14" s="131"/>
      <c r="E14" s="132"/>
      <c r="H14" s="120" t="s">
        <v>140</v>
      </c>
      <c r="I14" s="10">
        <v>3.01</v>
      </c>
      <c r="J14" s="10">
        <v>-1</v>
      </c>
      <c r="K14" s="10">
        <v>0</v>
      </c>
      <c r="L14" s="10">
        <v>-2</v>
      </c>
      <c r="M14" s="119"/>
      <c r="N14" s="119"/>
      <c r="O14" s="119"/>
      <c r="P14" s="119"/>
      <c r="Q14" s="119"/>
      <c r="R14" s="122"/>
    </row>
    <row r="15" spans="2:18" ht="15.95" thickBot="1">
      <c r="B15" s="4" t="s">
        <v>143</v>
      </c>
      <c r="C15">
        <v>3.04</v>
      </c>
      <c r="D15" s="131"/>
      <c r="E15" s="132"/>
      <c r="H15" s="121"/>
      <c r="I15" s="13" t="s">
        <v>147</v>
      </c>
      <c r="J15" s="13">
        <v>0</v>
      </c>
      <c r="K15" s="13">
        <v>0</v>
      </c>
      <c r="L15" s="13">
        <v>0</v>
      </c>
      <c r="M15" s="123"/>
      <c r="N15" s="123"/>
      <c r="O15" s="123"/>
      <c r="P15" s="123"/>
      <c r="Q15" s="123"/>
      <c r="R15" s="124"/>
    </row>
    <row r="16" spans="2:18">
      <c r="B16" s="4" t="s">
        <v>114</v>
      </c>
      <c r="C16">
        <v>3.05</v>
      </c>
      <c r="D16" s="133"/>
      <c r="E16" s="134"/>
    </row>
    <row r="17" spans="2:11">
      <c r="B17" s="4" t="s">
        <v>148</v>
      </c>
      <c r="C17">
        <v>4.01</v>
      </c>
      <c r="D17">
        <v>0</v>
      </c>
      <c r="E17" s="5">
        <v>1</v>
      </c>
    </row>
    <row r="18" spans="2:11" ht="15.95" thickBot="1">
      <c r="B18" s="4" t="s">
        <v>114</v>
      </c>
      <c r="C18">
        <v>4.0199999999999996</v>
      </c>
      <c r="D18">
        <v>0</v>
      </c>
      <c r="E18" s="5">
        <v>1</v>
      </c>
    </row>
    <row r="19" spans="2:11">
      <c r="B19" s="4" t="s">
        <v>114</v>
      </c>
      <c r="C19">
        <v>4.03</v>
      </c>
      <c r="D19">
        <v>0</v>
      </c>
      <c r="E19" s="5">
        <v>1</v>
      </c>
      <c r="H19" s="115" t="s">
        <v>149</v>
      </c>
      <c r="I19" s="116"/>
      <c r="J19" s="116"/>
      <c r="K19" s="117"/>
    </row>
    <row r="20" spans="2:11">
      <c r="B20" s="4" t="s">
        <v>112</v>
      </c>
      <c r="C20">
        <v>4.04</v>
      </c>
      <c r="D20">
        <v>-1</v>
      </c>
      <c r="E20" s="5">
        <v>1</v>
      </c>
      <c r="H20" s="4" t="s">
        <v>150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114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114</v>
      </c>
      <c r="C22">
        <v>4.0599999999999996</v>
      </c>
      <c r="D22">
        <v>0</v>
      </c>
      <c r="E22" s="5">
        <v>1</v>
      </c>
    </row>
    <row r="23" spans="2:11">
      <c r="B23" s="4" t="s">
        <v>114</v>
      </c>
      <c r="C23">
        <v>4.07</v>
      </c>
      <c r="D23">
        <v>0</v>
      </c>
      <c r="E23" s="5">
        <v>1</v>
      </c>
    </row>
    <row r="24" spans="2:11" ht="15.95" thickBot="1">
      <c r="B24" s="4" t="s">
        <v>143</v>
      </c>
      <c r="C24">
        <v>4.08</v>
      </c>
      <c r="D24">
        <v>0</v>
      </c>
      <c r="E24" s="5">
        <v>1</v>
      </c>
    </row>
    <row r="25" spans="2:11">
      <c r="B25" s="4" t="s">
        <v>143</v>
      </c>
      <c r="C25">
        <v>4.09</v>
      </c>
      <c r="D25">
        <v>0</v>
      </c>
      <c r="E25" s="5">
        <v>1</v>
      </c>
      <c r="H25" s="139" t="s">
        <v>151</v>
      </c>
      <c r="I25" s="140"/>
      <c r="J25" s="140"/>
      <c r="K25" s="141"/>
    </row>
    <row r="26" spans="2:11">
      <c r="B26" s="4" t="s">
        <v>143</v>
      </c>
      <c r="C26">
        <v>4.0999999999999996</v>
      </c>
      <c r="D26">
        <v>0</v>
      </c>
      <c r="E26" s="5">
        <v>1</v>
      </c>
      <c r="H26" s="95" t="s">
        <v>152</v>
      </c>
      <c r="I26" s="152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>accept</v>
      </c>
      <c r="J26" s="152"/>
      <c r="K26" s="153"/>
    </row>
    <row r="27" spans="2:11" ht="15.95" thickBot="1">
      <c r="B27" s="4" t="s">
        <v>143</v>
      </c>
      <c r="C27">
        <v>4.1100000000000003</v>
      </c>
      <c r="D27">
        <v>0</v>
      </c>
      <c r="E27" s="5">
        <v>1</v>
      </c>
      <c r="H27" s="96" t="s">
        <v>153</v>
      </c>
      <c r="I27" s="154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>accept</v>
      </c>
      <c r="J27" s="154"/>
      <c r="K27" s="155"/>
    </row>
    <row r="28" spans="2:11">
      <c r="B28" s="4" t="s">
        <v>114</v>
      </c>
      <c r="C28">
        <v>4.12</v>
      </c>
      <c r="D28">
        <v>0</v>
      </c>
      <c r="E28" s="5">
        <v>1</v>
      </c>
    </row>
    <row r="29" spans="2:11">
      <c r="B29" s="4" t="s">
        <v>154</v>
      </c>
      <c r="C29">
        <v>5.01</v>
      </c>
      <c r="D29">
        <v>0</v>
      </c>
      <c r="E29" s="5">
        <v>5</v>
      </c>
    </row>
    <row r="30" spans="2:11">
      <c r="B30" s="4" t="s">
        <v>114</v>
      </c>
      <c r="C30">
        <v>5.0199999999999996</v>
      </c>
      <c r="D30">
        <v>0</v>
      </c>
      <c r="E30" s="5">
        <v>1</v>
      </c>
    </row>
    <row r="31" spans="2:11">
      <c r="B31" s="4" t="s">
        <v>143</v>
      </c>
      <c r="C31">
        <v>5.03</v>
      </c>
      <c r="D31">
        <v>0</v>
      </c>
      <c r="E31" s="5">
        <v>1</v>
      </c>
    </row>
    <row r="32" spans="2:11">
      <c r="B32" s="4" t="s">
        <v>114</v>
      </c>
      <c r="C32">
        <v>5.04</v>
      </c>
      <c r="D32">
        <v>0</v>
      </c>
      <c r="E32" s="5">
        <v>1</v>
      </c>
    </row>
    <row r="33" spans="2:5">
      <c r="B33" s="4" t="s">
        <v>114</v>
      </c>
      <c r="C33">
        <v>6.01</v>
      </c>
      <c r="D33">
        <v>0</v>
      </c>
      <c r="E33" s="5">
        <v>1</v>
      </c>
    </row>
    <row r="34" spans="2:5">
      <c r="B34" s="4" t="s">
        <v>114</v>
      </c>
      <c r="C34">
        <v>6.02</v>
      </c>
      <c r="D34">
        <v>-1</v>
      </c>
      <c r="E34" s="5">
        <v>1</v>
      </c>
    </row>
    <row r="35" spans="2:5">
      <c r="B35" s="4" t="s">
        <v>112</v>
      </c>
      <c r="C35">
        <v>6.03</v>
      </c>
      <c r="D35">
        <v>-1</v>
      </c>
      <c r="E35" s="5">
        <v>1</v>
      </c>
    </row>
    <row r="36" spans="2:5">
      <c r="B36" s="4" t="s">
        <v>114</v>
      </c>
      <c r="C36">
        <v>6.04</v>
      </c>
      <c r="D36">
        <v>-1</v>
      </c>
      <c r="E36" s="5">
        <v>1</v>
      </c>
    </row>
    <row r="37" spans="2:5">
      <c r="B37" s="4" t="s">
        <v>114</v>
      </c>
      <c r="C37">
        <v>6.05</v>
      </c>
      <c r="D37">
        <v>0</v>
      </c>
      <c r="E37" s="5">
        <v>-1</v>
      </c>
    </row>
    <row r="38" spans="2:5">
      <c r="B38" s="4" t="s">
        <v>112</v>
      </c>
      <c r="C38">
        <v>6.06</v>
      </c>
      <c r="D38">
        <v>-1</v>
      </c>
      <c r="E38" s="5">
        <v>1</v>
      </c>
    </row>
    <row r="39" spans="2:5">
      <c r="B39" s="4" t="s">
        <v>114</v>
      </c>
      <c r="C39">
        <v>6.07</v>
      </c>
      <c r="D39" s="135" t="s">
        <v>155</v>
      </c>
      <c r="E39" s="136"/>
    </row>
    <row r="40" spans="2:5">
      <c r="B40" s="4" t="s">
        <v>112</v>
      </c>
      <c r="C40">
        <v>7.01</v>
      </c>
      <c r="D40">
        <v>-1</v>
      </c>
      <c r="E40" s="5">
        <v>1</v>
      </c>
    </row>
    <row r="41" spans="2:5">
      <c r="B41" s="4" t="s">
        <v>114</v>
      </c>
      <c r="C41">
        <v>7.02</v>
      </c>
      <c r="D41">
        <v>-1</v>
      </c>
      <c r="E41" s="5">
        <v>1</v>
      </c>
    </row>
    <row r="42" spans="2:5">
      <c r="B42" s="4" t="s">
        <v>112</v>
      </c>
      <c r="C42">
        <v>7.03</v>
      </c>
      <c r="D42">
        <v>-1</v>
      </c>
      <c r="E42" s="5">
        <v>1</v>
      </c>
    </row>
    <row r="43" spans="2:5">
      <c r="B43" s="4" t="s">
        <v>114</v>
      </c>
      <c r="C43">
        <v>7.04</v>
      </c>
      <c r="D43">
        <v>-1</v>
      </c>
      <c r="E43" s="5">
        <v>1</v>
      </c>
    </row>
    <row r="44" spans="2:5">
      <c r="B44" s="4" t="s">
        <v>143</v>
      </c>
      <c r="C44">
        <v>7.05</v>
      </c>
      <c r="D44">
        <v>-1</v>
      </c>
      <c r="E44" s="5">
        <v>1</v>
      </c>
    </row>
    <row r="45" spans="2:5">
      <c r="B45" s="4" t="s">
        <v>143</v>
      </c>
      <c r="C45">
        <v>7.06</v>
      </c>
      <c r="D45">
        <v>-1</v>
      </c>
      <c r="E45" s="5">
        <v>1</v>
      </c>
    </row>
    <row r="46" spans="2:5">
      <c r="B46" s="4" t="s">
        <v>114</v>
      </c>
      <c r="C46">
        <v>7.07</v>
      </c>
      <c r="D46">
        <v>-1</v>
      </c>
      <c r="E46" s="5">
        <v>1</v>
      </c>
    </row>
    <row r="47" spans="2:5">
      <c r="B47" s="4" t="s">
        <v>114</v>
      </c>
      <c r="C47">
        <v>7.08</v>
      </c>
      <c r="D47">
        <v>-1</v>
      </c>
      <c r="E47" s="5">
        <v>1</v>
      </c>
    </row>
    <row r="48" spans="2:5">
      <c r="B48" s="4" t="s">
        <v>114</v>
      </c>
      <c r="C48">
        <v>8.01</v>
      </c>
      <c r="D48">
        <v>-1</v>
      </c>
      <c r="E48" s="5">
        <v>1</v>
      </c>
    </row>
    <row r="49" spans="2:5">
      <c r="B49" s="4" t="s">
        <v>114</v>
      </c>
      <c r="C49">
        <v>8.02</v>
      </c>
      <c r="D49">
        <v>-1</v>
      </c>
      <c r="E49" s="5">
        <v>1</v>
      </c>
    </row>
    <row r="50" spans="2:5">
      <c r="B50" s="4" t="s">
        <v>112</v>
      </c>
      <c r="C50">
        <v>8.0299999999999994</v>
      </c>
      <c r="D50">
        <v>1</v>
      </c>
      <c r="E50" s="5">
        <v>-1</v>
      </c>
    </row>
    <row r="51" spans="2:5">
      <c r="B51" s="4" t="s">
        <v>112</v>
      </c>
      <c r="C51">
        <v>8.0399999999999991</v>
      </c>
      <c r="D51">
        <v>-1</v>
      </c>
      <c r="E51" s="5">
        <v>1</v>
      </c>
    </row>
    <row r="52" spans="2:5">
      <c r="B52" s="4" t="s">
        <v>114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  <mergeCell ref="H2:R2"/>
    <mergeCell ref="H12:L12"/>
    <mergeCell ref="H14:H15"/>
    <mergeCell ref="M12:R15"/>
    <mergeCell ref="H19:K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5" t="str">
        <f>'WRA Worksheet'!F1</f>
        <v xml:space="preserve">Assessment date:  June 6, 2025 Prepared by Seokmin Kim. Reassessment. </v>
      </c>
      <c r="B1" s="146"/>
      <c r="C1" s="146"/>
      <c r="D1" s="98" t="s">
        <v>156</v>
      </c>
    </row>
    <row r="2" spans="1:4" ht="18.95">
      <c r="A2" s="142" t="s">
        <v>157</v>
      </c>
      <c r="B2" s="143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158</v>
      </c>
      <c r="C6" s="76">
        <f>'WRA Worksheet'!C6</f>
        <v>3</v>
      </c>
      <c r="D6" s="83"/>
    </row>
    <row r="7" spans="1:4" ht="15.95">
      <c r="A7" s="74">
        <v>2.02</v>
      </c>
      <c r="B7" s="75" t="s">
        <v>159</v>
      </c>
      <c r="C7" s="76">
        <f>'WRA Worksheet'!C7</f>
        <v>3</v>
      </c>
      <c r="D7" s="83"/>
    </row>
    <row r="8" spans="1:4" ht="15.95">
      <c r="A8" s="74">
        <v>2.0299999999999998</v>
      </c>
      <c r="B8" s="75" t="s">
        <v>20</v>
      </c>
      <c r="C8" s="76" t="str">
        <f>'WRA Worksheet'!C8</f>
        <v>n</v>
      </c>
      <c r="D8" s="82">
        <f>'WRA Worksheet'!D8</f>
        <v>0</v>
      </c>
    </row>
    <row r="9" spans="1:4" ht="51.95">
      <c r="A9" s="74">
        <v>2.04</v>
      </c>
      <c r="B9" s="78" t="s">
        <v>21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24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27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30</v>
      </c>
      <c r="C12" s="76" t="str">
        <f>'WRA Worksheet'!C12</f>
        <v>n</v>
      </c>
      <c r="D12" s="82">
        <f>'WRA Worksheet'!D12</f>
        <v>0</v>
      </c>
    </row>
    <row r="13" spans="1:4" ht="15.95">
      <c r="A13" s="74">
        <v>3.03</v>
      </c>
      <c r="B13" s="75" t="s">
        <v>31</v>
      </c>
      <c r="C13" s="76" t="str">
        <f>'WRA Worksheet'!C13</f>
        <v>n</v>
      </c>
      <c r="D13" s="82">
        <f>'WRA Worksheet'!D13</f>
        <v>0</v>
      </c>
    </row>
    <row r="14" spans="1:4" ht="15.95">
      <c r="A14" s="74">
        <v>3.04</v>
      </c>
      <c r="B14" s="75" t="s">
        <v>32</v>
      </c>
      <c r="C14" s="76" t="str">
        <f>'WRA Worksheet'!C14</f>
        <v>n</v>
      </c>
      <c r="D14" s="82">
        <f>'WRA Worksheet'!D14</f>
        <v>0</v>
      </c>
    </row>
    <row r="15" spans="1:4" ht="15.95">
      <c r="A15" s="74">
        <v>3.05</v>
      </c>
      <c r="B15" s="75" t="s">
        <v>33</v>
      </c>
      <c r="C15" s="76" t="str">
        <f>'WRA Worksheet'!C15</f>
        <v>n</v>
      </c>
      <c r="D15" s="82">
        <f>'WRA Worksheet'!D15</f>
        <v>0</v>
      </c>
    </row>
    <row r="16" spans="1:4" ht="15.95">
      <c r="A16" s="74">
        <v>4.01</v>
      </c>
      <c r="B16" s="75" t="s">
        <v>34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35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38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39</v>
      </c>
      <c r="C19" s="76" t="str">
        <f>'WRA Worksheet'!C19</f>
        <v>?</v>
      </c>
      <c r="D19" s="82" t="str">
        <f>'WRA Worksheet'!D19</f>
        <v xml:space="preserve"> </v>
      </c>
    </row>
    <row r="20" spans="1:4" ht="15.95">
      <c r="A20" s="74">
        <v>4.05</v>
      </c>
      <c r="B20" s="75" t="s">
        <v>41</v>
      </c>
      <c r="C20" s="76" t="str">
        <f>'WRA Worksheet'!C20</f>
        <v>n</v>
      </c>
      <c r="D20" s="82">
        <f>'WRA Worksheet'!D20</f>
        <v>0</v>
      </c>
    </row>
    <row r="21" spans="1:4" ht="15.95">
      <c r="A21" s="74">
        <v>4.0599999999999996</v>
      </c>
      <c r="B21" s="75" t="s">
        <v>42</v>
      </c>
      <c r="C21" s="76" t="str">
        <f>'WRA Worksheet'!C21</f>
        <v>n</v>
      </c>
      <c r="D21" s="82">
        <f>'WRA Worksheet'!D21</f>
        <v>0</v>
      </c>
    </row>
    <row r="22" spans="1:4" ht="15.95">
      <c r="A22" s="74">
        <v>4.07</v>
      </c>
      <c r="B22" s="75" t="s">
        <v>45</v>
      </c>
      <c r="C22" s="76" t="str">
        <f>'WRA Worksheet'!C22</f>
        <v>n</v>
      </c>
      <c r="D22" s="82">
        <f>'WRA Worksheet'!D22</f>
        <v>0</v>
      </c>
    </row>
    <row r="23" spans="1:4" ht="15.95">
      <c r="A23" s="74">
        <v>4.08</v>
      </c>
      <c r="B23" s="75" t="s">
        <v>46</v>
      </c>
      <c r="C23" s="76" t="str">
        <f>'WRA Worksheet'!C23</f>
        <v>n</v>
      </c>
      <c r="D23" s="82">
        <f>'WRA Worksheet'!D23</f>
        <v>0</v>
      </c>
    </row>
    <row r="24" spans="1:4" ht="15.95">
      <c r="A24" s="74">
        <v>4.09</v>
      </c>
      <c r="B24" s="75" t="s">
        <v>47</v>
      </c>
      <c r="C24" s="76" t="str">
        <f>'WRA Worksheet'!C24</f>
        <v>y</v>
      </c>
      <c r="D24" s="82">
        <f>'WRA Worksheet'!D24</f>
        <v>1</v>
      </c>
    </row>
    <row r="25" spans="1:4" ht="32.1">
      <c r="A25" s="74">
        <v>4.0999999999999996</v>
      </c>
      <c r="B25" s="80" t="s">
        <v>50</v>
      </c>
      <c r="C25" s="76" t="str">
        <f>'WRA Worksheet'!C25</f>
        <v>y</v>
      </c>
      <c r="D25" s="82">
        <f>'WRA Worksheet'!D25</f>
        <v>1</v>
      </c>
    </row>
    <row r="26" spans="1:4" ht="15.95">
      <c r="A26" s="74">
        <v>4.1100000000000003</v>
      </c>
      <c r="B26" s="75" t="s">
        <v>52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53</v>
      </c>
      <c r="C27" s="76" t="str">
        <f>'WRA Worksheet'!C27</f>
        <v>?</v>
      </c>
      <c r="D27" s="82" t="str">
        <f>'WRA Worksheet'!D27</f>
        <v xml:space="preserve"> </v>
      </c>
    </row>
    <row r="28" spans="1:4" ht="15.95">
      <c r="A28" s="74">
        <v>5.01</v>
      </c>
      <c r="B28" s="75" t="s">
        <v>56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57</v>
      </c>
      <c r="C29" s="76" t="str">
        <f>'WRA Worksheet'!C29</f>
        <v>y</v>
      </c>
      <c r="D29" s="82">
        <f>'WRA Worksheet'!D29</f>
        <v>1</v>
      </c>
    </row>
    <row r="30" spans="1:4" ht="15.95">
      <c r="A30" s="74">
        <v>5.03</v>
      </c>
      <c r="B30" s="75" t="s">
        <v>59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60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61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63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66</v>
      </c>
      <c r="C34" s="76" t="str">
        <f>'WRA Worksheet'!C34</f>
        <v>n</v>
      </c>
      <c r="D34" s="82">
        <f>'WRA Worksheet'!D34</f>
        <v>-1</v>
      </c>
    </row>
    <row r="35" spans="1:4" ht="15.95">
      <c r="A35" s="74">
        <v>6.04</v>
      </c>
      <c r="B35" s="75" t="s">
        <v>69</v>
      </c>
      <c r="C35" s="76" t="str">
        <f>'WRA Worksheet'!C35</f>
        <v>n</v>
      </c>
      <c r="D35" s="82">
        <f>'WRA Worksheet'!D35</f>
        <v>-1</v>
      </c>
    </row>
    <row r="36" spans="1:4" ht="15.95">
      <c r="A36" s="74">
        <v>6.05</v>
      </c>
      <c r="B36" s="75" t="s">
        <v>70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73</v>
      </c>
      <c r="C37" s="76" t="str">
        <f>'WRA Worksheet'!C37</f>
        <v>y</v>
      </c>
      <c r="D37" s="82">
        <f>'WRA Worksheet'!D37</f>
        <v>1</v>
      </c>
    </row>
    <row r="38" spans="1:4" ht="15.95">
      <c r="A38" s="74">
        <v>6.07</v>
      </c>
      <c r="B38" s="75" t="s">
        <v>76</v>
      </c>
      <c r="C38" s="81" t="str">
        <f>'WRA Worksheet'!C38</f>
        <v>4 or more</v>
      </c>
      <c r="D38" s="82">
        <f>'WRA Worksheet'!D38</f>
        <v>-1</v>
      </c>
    </row>
    <row r="39" spans="1:4" ht="32.1">
      <c r="A39" s="74">
        <v>7.01</v>
      </c>
      <c r="B39" s="75" t="s">
        <v>80</v>
      </c>
      <c r="C39" s="76" t="str">
        <f>'WRA Worksheet'!C39</f>
        <v>?</v>
      </c>
      <c r="D39" s="82" t="str">
        <f>'WRA Worksheet'!D39</f>
        <v xml:space="preserve"> </v>
      </c>
    </row>
    <row r="40" spans="1:4" ht="15.95">
      <c r="A40" s="74">
        <v>7.02</v>
      </c>
      <c r="B40" s="75" t="s">
        <v>82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83</v>
      </c>
      <c r="C41" s="76" t="str">
        <f>'WRA Worksheet'!C41</f>
        <v>n</v>
      </c>
      <c r="D41" s="82">
        <f>'WRA Worksheet'!D41</f>
        <v>-1</v>
      </c>
    </row>
    <row r="42" spans="1:4" ht="15.95">
      <c r="A42" s="74">
        <v>7.04</v>
      </c>
      <c r="B42" s="75" t="s">
        <v>84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86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88</v>
      </c>
      <c r="C44" s="76" t="str">
        <f>'WRA Worksheet'!C44</f>
        <v>?</v>
      </c>
      <c r="D44" s="82" t="str">
        <f>'WRA Worksheet'!D44</f>
        <v xml:space="preserve"> </v>
      </c>
    </row>
    <row r="45" spans="1:4" ht="15.95">
      <c r="A45" s="74">
        <v>7.07</v>
      </c>
      <c r="B45" s="75" t="s">
        <v>91</v>
      </c>
      <c r="C45" s="76" t="str">
        <f>'WRA Worksheet'!C45</f>
        <v>n</v>
      </c>
      <c r="D45" s="82">
        <f>'WRA Worksheet'!D45</f>
        <v>-1</v>
      </c>
    </row>
    <row r="46" spans="1:4" ht="15.95">
      <c r="A46" s="74">
        <v>7.08</v>
      </c>
      <c r="B46" s="75" t="s">
        <v>93</v>
      </c>
      <c r="C46" s="76" t="str">
        <f>'WRA Worksheet'!C46</f>
        <v>?</v>
      </c>
      <c r="D46" s="82" t="str">
        <f>'WRA Worksheet'!D46</f>
        <v xml:space="preserve"> </v>
      </c>
    </row>
    <row r="47" spans="1:4" ht="15.95">
      <c r="A47" s="74">
        <v>8.01</v>
      </c>
      <c r="B47" s="75" t="s">
        <v>95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97</v>
      </c>
      <c r="C48" s="76" t="str">
        <f>'WRA Worksheet'!C48</f>
        <v>n</v>
      </c>
      <c r="D48" s="82">
        <f>'WRA Worksheet'!D48</f>
        <v>-1</v>
      </c>
    </row>
    <row r="49" spans="1:4" ht="15.95">
      <c r="A49" s="74">
        <v>8.0299999999999994</v>
      </c>
      <c r="B49" s="75" t="s">
        <v>100</v>
      </c>
      <c r="C49" s="76" t="str">
        <f>'WRA Worksheet'!C49</f>
        <v>y</v>
      </c>
      <c r="D49" s="82">
        <f>'WRA Worksheet'!D49</f>
        <v>-1</v>
      </c>
    </row>
    <row r="50" spans="1:4" ht="15.95">
      <c r="A50" s="74">
        <v>8.0399999999999991</v>
      </c>
      <c r="B50" s="75" t="s">
        <v>103</v>
      </c>
      <c r="C50" s="76" t="str">
        <f>'WRA Worksheet'!C50</f>
        <v>y</v>
      </c>
      <c r="D50" s="82">
        <f>'WRA Worksheet'!D50</f>
        <v>1</v>
      </c>
    </row>
    <row r="51" spans="1:4" ht="15.95">
      <c r="A51" s="74">
        <v>8.0500000000000007</v>
      </c>
      <c r="B51" s="67" t="s">
        <v>105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107</v>
      </c>
      <c r="C52" s="144">
        <f>'WRA Worksheet'!D53</f>
        <v>1</v>
      </c>
      <c r="D52" s="144"/>
    </row>
    <row r="53" spans="1:4" ht="15.95">
      <c r="A53" s="33"/>
      <c r="B53" s="34" t="s">
        <v>160</v>
      </c>
      <c r="C53" s="144" t="str" cm="1">
        <f t="array" ref="C53">IF(OR('WRA Worksheet'!C71:D71="yes", 'WRA Worksheet'!C72:D72="yes", 'WRA Worksheet'!C73:D73="yes"),"yes","no")</f>
        <v>yes</v>
      </c>
      <c r="D53" s="144"/>
    </row>
    <row r="54" spans="1:4" ht="15.95">
      <c r="A54" s="33"/>
      <c r="B54" s="34" t="s">
        <v>161</v>
      </c>
      <c r="C54" s="144" t="str">
        <f>IF(C53="yes", 'WRA Worksheet'!C74, 'WRA Worksheet'!D54)</f>
        <v>Accept</v>
      </c>
      <c r="D54" s="144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162</v>
      </c>
      <c r="B56" s="39" t="s">
        <v>163</v>
      </c>
      <c r="C56" s="40" t="s">
        <v>111</v>
      </c>
      <c r="D56" s="37"/>
    </row>
    <row r="57" spans="1:4">
      <c r="A57" s="41" t="s">
        <v>112</v>
      </c>
      <c r="B57" s="42">
        <f>'WRA Worksheet'!C57</f>
        <v>11</v>
      </c>
      <c r="C57" s="43" t="str">
        <f>IF(B57&gt;=2,"yes","no")</f>
        <v>yes</v>
      </c>
      <c r="D57" s="37"/>
    </row>
    <row r="58" spans="1:4">
      <c r="A58" s="41" t="s">
        <v>113</v>
      </c>
      <c r="B58" s="42">
        <f>'WRA Worksheet'!C58</f>
        <v>9</v>
      </c>
      <c r="C58" s="43" t="str">
        <f>IF(B58&gt;=2,"yes","no")</f>
        <v>yes</v>
      </c>
      <c r="D58" s="37"/>
    </row>
    <row r="59" spans="1:4">
      <c r="A59" s="41" t="s">
        <v>114</v>
      </c>
      <c r="B59" s="42">
        <f>'WRA Worksheet'!C59</f>
        <v>18</v>
      </c>
      <c r="C59" s="43" t="str">
        <f>IF(B59&gt;=6,"yes","no")</f>
        <v>yes</v>
      </c>
      <c r="D59" s="37"/>
    </row>
    <row r="60" spans="1:4" ht="15.95" thickBot="1">
      <c r="A60" s="44" t="s">
        <v>115</v>
      </c>
      <c r="B60" s="45">
        <f>'WRA Worksheet'!C60</f>
        <v>38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High climate suitability for south. Not considered suitable for Central or North.</v>
      </c>
      <c r="C5" s="53" t="str">
        <v>See attached climate suitability map</v>
      </c>
    </row>
    <row r="6" spans="1:3">
      <c r="A6" s="30">
        <v>2.02</v>
      </c>
      <c r="B6" s="53" t="str">
        <v>See climate suitability map</v>
      </c>
      <c r="C6" s="54">
        <v>0</v>
      </c>
    </row>
    <row r="7" spans="1:3">
      <c r="A7" s="30">
        <v>2.0299999999999998</v>
      </c>
      <c r="B7" s="54" t="str">
        <v>See climate suitability map</v>
      </c>
      <c r="C7" s="53">
        <v>0</v>
      </c>
    </row>
    <row r="8" spans="1:3" ht="15.95">
      <c r="A8" s="30">
        <v>2.04</v>
      </c>
      <c r="B8" s="51" t="str">
        <v>See climate suitability map. High suitability for south. Not as much for Central or North.</v>
      </c>
      <c r="C8" s="51">
        <v>0</v>
      </c>
    </row>
    <row r="9" spans="1:3" ht="80.099999999999994">
      <c r="A9" s="30">
        <v>2.0499999999999998</v>
      </c>
      <c r="B9" s="51" t="str">
        <v>(1) Cultivated.in.Africa.(Madagascar);.AsiaNTemperate:.China. [Yunnan],.Taiwan;.AsiaNTropical:.Indonesia,.Laos,.Malaysia,. Myanmar,.Philippines,.Sri.Lanka,.Thailand,.Vietnam.[south];. North.America:.United.States... (2) It.has.been.planted.in. botanical,.experimental.or.private.gardens.in.the.New.World.and. Australia,.even.in.warm.temperate.areas. (3) Native to southern Asia, introduced in South America and Sri Lanka</v>
      </c>
      <c r="C9" s="53" t="str">
        <v>1..USDA,.ARS,.National.Genetic.Resources.Program..Germplasm. Resources.Information.Network.N.(GRIN).[Online.Database].. National.Germplasm.Resources.Laboratory,.Beltsville,.Maryland.. http://www.arsNgrin.gov/cgiNbin/npgs/html/taxon.pl?409896.(12. March.2014)...2..Dransfield,.S..&amp;.Widjaja,.E.A.,.1995.. Dendrocalamus.asper.(Schultes.f.).Backer.ex.Heyne[Internet]. Record.from.Proseabase..Dransfield,.S..&amp;.Widjaja,.E.A..(Editors).. PROSEA.(Plant.Resources.of.SouthNEast.Asia).Foundation,.Bogor,. Indonesia..http://www.proseanet.org..Accessed.from.Internet:. 18.March.2014. [3] https://powo.science.kew.org/taxon/urn:lsid:ipni.org:names:397862-1</v>
      </c>
    </row>
    <row r="10" spans="1:3" ht="63.95">
      <c r="A10" s="30">
        <v>3.01</v>
      </c>
      <c r="B10" s="51" t="str">
        <v>1..USDA,.ARS,.National.Genetic.Resources.Program..Germplasm. Resources.Information.Network.N.(GRIN).[Online.Database].. National.Germplasm.Resources.Laboratory,.Beltsville,.Maryland.. http://www.arsNgrin.gov/cgiNbin/npgs/html/taxon.pl?409896.(12. March.2014).</v>
      </c>
      <c r="C10" s="53" t="str">
        <v>1..Naturalized.in.Indonesia.and.Australia;.status.uncertain.in. Malaysia.(possibly.native.in.north).</v>
      </c>
    </row>
    <row r="11" spans="1:3" ht="80.099999999999994">
      <c r="A11" s="30">
        <v>3.02</v>
      </c>
      <c r="B11" s="50" t="str">
        <v>No evidence</v>
      </c>
      <c r="C11" s="53">
        <v>0</v>
      </c>
    </row>
    <row r="12" spans="1:3" ht="32.1">
      <c r="A12" s="30">
        <v>3.03</v>
      </c>
      <c r="B12" s="50" t="str">
        <v>No evidence</v>
      </c>
      <c r="C12" s="53">
        <v>0</v>
      </c>
    </row>
    <row r="13" spans="1:3" ht="63.95">
      <c r="A13" s="30">
        <v>3.04</v>
      </c>
      <c r="B13" s="51" t="str">
        <v>No evidence</v>
      </c>
      <c r="C13" s="53">
        <v>0</v>
      </c>
    </row>
    <row r="14" spans="1:3" ht="32.1">
      <c r="A14" s="30">
        <v>3.05</v>
      </c>
      <c r="B14" s="51" t="str">
        <v>No evidence</v>
      </c>
      <c r="C14" s="53">
        <v>0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No studies regarding allelopathy found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Likely palatable given that young bamboos are generally consumed by animals. However, no direct evidence on this taxon found</v>
      </c>
      <c r="C18" s="51">
        <v>0</v>
      </c>
    </row>
    <row r="19" spans="1:3" ht="48">
      <c r="A19" s="30">
        <v>4.05</v>
      </c>
      <c r="B19" s="51" t="str">
        <v>No evidence</v>
      </c>
      <c r="C19" s="51">
        <v>0</v>
      </c>
    </row>
    <row r="20" spans="1:3" ht="63.95">
      <c r="A20" s="30">
        <v>4.0599999999999996</v>
      </c>
      <c r="B20" s="51" t="str">
        <v>No evidence The powder-post beetles Dinoderus minutus and Dinoderus bravis noted to cause damages, but unclear if these are significant pests (1).</v>
      </c>
      <c r="C20" s="51" t="str">
        <v xml:space="preserve">[1] 2008. Louppe, D./Oteng-Amoako, A.A./Brink, M..
Timbers 1: volume 7 of Plant Resources of
Tropical Africa. PROTA, Wageningen,
Netherlands </v>
      </c>
    </row>
    <row r="21" spans="1:3" ht="15.95">
      <c r="A21" s="30">
        <v>4.07</v>
      </c>
      <c r="B21" s="51" t="str">
        <v>No evidence</v>
      </c>
      <c r="C21" s="51">
        <v>0</v>
      </c>
    </row>
    <row r="22" spans="1:3" ht="32.1">
      <c r="A22" s="30">
        <v>4.08</v>
      </c>
      <c r="B22" s="51" t="str">
        <v>No evidence</v>
      </c>
      <c r="C22" s="53">
        <v>0</v>
      </c>
    </row>
    <row r="23" spans="1:3" ht="48">
      <c r="A23" s="30">
        <v>4.09</v>
      </c>
      <c r="B23" s="51" t="str">
        <v>[Is a shade tolerant plant at some stage of its life cycle? Yes] "The villagers' top management priority at this point in the evolving program is to enhance the forest's productivity by enrichment underplanting with the popular sweet bamboo (Dendrocalamus asper). This shade-tolerant bamboo species is especially favored in the region for eating as well as construction purposes."</v>
      </c>
      <c r="C23" s="51" t="str">
        <v>1993. Poffenberger, M./McGean, B. (eds.). Community Allies: Forest Co-Management in Thailand. Research Network Report Number 2. Center for Southeast Asia Studies, University of California, Berkeley, CA</v>
      </c>
    </row>
    <row r="24" spans="1:3" ht="32.1">
      <c r="A24" s="30">
        <v>4.0999999999999996</v>
      </c>
      <c r="B24" s="51" t="str">
        <v>1..Dendrocalamus.asper.will.grow.well.on.sandy.and.rather.acidic. soils.</v>
      </c>
      <c r="C24" s="51">
        <v>0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Described to form densely tufted clumps (1). However, this does not mean it often forms dense thickets. Answered UNKNOWN</v>
      </c>
      <c r="C26" s="51" t="str">
        <v>[1] Dransfield,.S..&amp;.Widjaja,.E.A.,.1995..Dendrocalamus.asper.
(Schultes.f.).Backer.ex.Heyne[Internet].Record.from.Proseabase..
Dransfield,.S..&amp;.Widjaja,.E.A..(Editors)..PROSEA.(Plant.Resources.
of.SouthNEast.Asia).Foundation,.Bogor,.Indonesia..
https://edepot.wur.nl/411162</v>
      </c>
    </row>
    <row r="27" spans="1:3" ht="15.95">
      <c r="A27" s="30">
        <v>5.01</v>
      </c>
      <c r="B27" s="51" t="str">
        <v>No evidence</v>
      </c>
      <c r="C27" s="51">
        <v>0</v>
      </c>
    </row>
    <row r="28" spans="1:3" ht="15.95">
      <c r="A28" s="30">
        <v>5.0199999999999996</v>
      </c>
      <c r="B28" s="51" t="str">
        <v>Of the Poaceae family</v>
      </c>
      <c r="C28" s="51">
        <v>0</v>
      </c>
    </row>
    <row r="29" spans="1:3" ht="15.95">
      <c r="A29" s="30">
        <v>5.03</v>
      </c>
      <c r="B29" s="51" t="str">
        <v>No evidence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 evidence. Not considered threatened.</v>
      </c>
      <c r="C31" s="51">
        <v>0</v>
      </c>
    </row>
    <row r="32" spans="1:3" ht="48">
      <c r="A32" s="30">
        <v>6.02</v>
      </c>
      <c r="B32" s="51" t="str">
        <v>Seeds sold online (1) (2)</v>
      </c>
      <c r="C32" s="51" t="str">
        <v>[1] https://www.bamboo-seeds.com/product-page/dendrocalamus-asper-en?srsltid=AfmBOoqYEWzge_QkNMi05r7TseULre6L0VpggTT9PQzzgn4cMPRIQHCK [2] https://www.yunnan-bamboo.com/product-page/dendrocalamus-asper-s2-bamboo-seeds?gQT=1</v>
      </c>
    </row>
    <row r="33" spans="1:3" ht="48">
      <c r="A33" s="30">
        <v>6.03</v>
      </c>
      <c r="B33" s="51" t="str">
        <v>No evidence. "The peculiar flowering behaviour in bamboos make genetic improvement by hybridizations very difficult." (1)</v>
      </c>
      <c r="C33" s="51" t="str">
        <v>[1] John.CK.et.al..1994..Selection.N.A.valuable.method.for.bamboo.
improvement..Current.science.(Bangalore),.66(11):.822N824.</v>
      </c>
    </row>
    <row r="34" spans="1:3" ht="32.1">
      <c r="A34" s="30">
        <v>6.04</v>
      </c>
      <c r="B34" s="51" t="str">
        <v>No evidence</v>
      </c>
      <c r="C34" s="51">
        <v>0</v>
      </c>
    </row>
    <row r="35" spans="1:3" ht="15.95">
      <c r="A35" s="30">
        <v>6.05</v>
      </c>
      <c r="B35" s="51" t="str">
        <v>No evidence. Primarily wind pollinated (1)</v>
      </c>
      <c r="C35" s="51" t="str">
        <v>[1] Janzen, DH. 1976. Why Bamboos Wait so Long to Flower. Annual Review of Ecology and Systematics, 7: 347-391. DOI: 10.1146/annurev.es.07.110176.002023</v>
      </c>
    </row>
    <row r="36" spans="1:3" ht="15.95">
      <c r="A36" s="30">
        <v>6.06</v>
      </c>
      <c r="B36" s="51" t="str">
        <v xml:space="preserve">Can be propagated by rhizome, culm, cuttings, and by tissue culture. (1) (2) </v>
      </c>
      <c r="C36" s="51" t="str">
        <v>[1] Singh, S., Kumar, P., &amp; Ansari, S. A. (2004). A simple method for large-scale propagation of Dendrocalamus asper. Scientia horticulturae, 100(1-4), 251-255. [2] Hossain, M. A., Kumar, S. M., Seca, G., Maheran, A. A., &amp; Nor-Aini, A. S. (2018). Mass propagation of Dendrocalamus asper by branch cutting. Journal of Tropical Forest Science, 82-88.</v>
      </c>
    </row>
    <row r="37" spans="1:3" ht="15.95">
      <c r="A37" s="30">
        <v>6.07</v>
      </c>
      <c r="B37" s="51" t="str">
        <v>Flowers only after 60-100 years of age. (1)</v>
      </c>
      <c r="C37" s="51" t="str">
        <v>(1) Arya, S., Satsangi, R., &amp; Arya, I. D. (2008). Direct regeneration of shoots from immature inflorescences in Dendrocalamus asper (edible bamboo) leading to mass propagation. Bamboo Science &amp; Culture, 21(1).</v>
      </c>
    </row>
    <row r="38" spans="1:3" ht="80.099999999999994">
      <c r="A38" s="30">
        <v>7.01</v>
      </c>
      <c r="B38" s="51" t="str">
        <v>Not enough information found</v>
      </c>
      <c r="C38" s="51">
        <v>0</v>
      </c>
    </row>
    <row r="39" spans="1:3" ht="32.1">
      <c r="A39" s="30">
        <v>7.02</v>
      </c>
      <c r="B39" s="51" t="str">
        <v>Seeds sold online (1) (2)</v>
      </c>
      <c r="C39" s="51" t="str">
        <v>[1] https://www.bamboo-seeds.com/product-page/dendrocalamus-asper-en?srsltid=AfmBOoqYEWzge_QkNMi05r7TseULre6L0VpggTT9PQzzgn4cMPRIQHCK [2] https://www.yunnan-bamboo.com/product-page/dendrocalamus-asper-s2-bamboo-seeds?gQT=1</v>
      </c>
    </row>
    <row r="40" spans="1:3" ht="63.95">
      <c r="A40" s="30">
        <v>7.03</v>
      </c>
      <c r="B40" s="50" t="str">
        <v>No evidence</v>
      </c>
      <c r="C40" s="51">
        <v>0</v>
      </c>
    </row>
    <row r="41" spans="1:3" ht="15.95">
      <c r="A41" s="30">
        <v>7.04</v>
      </c>
      <c r="B41" s="51" t="str">
        <v>No evidence. No morphological structure on seeds that suggests wind adaptation.</v>
      </c>
      <c r="C41" s="51">
        <v>0</v>
      </c>
    </row>
    <row r="42" spans="1:3" ht="15.95">
      <c r="A42" s="30">
        <v>7.05</v>
      </c>
      <c r="B42" s="51" t="str">
        <v>Not much information found regarding floating potential.</v>
      </c>
      <c r="C42" s="51">
        <v>0</v>
      </c>
    </row>
    <row r="43" spans="1:3" ht="15.95">
      <c r="A43" s="30">
        <v>7.06</v>
      </c>
      <c r="B43" s="51" t="str">
        <v>Not much information found regarding bird dispersal for taxon. Bamboo seeds found in jungle fowl, so bird dispersal could be possible (1)</v>
      </c>
      <c r="C43" s="51" t="str">
        <v>[1] Collias, N. E., &amp; Saichuae, P. (1967). Ecology of the red jungle fowl in Thailand and Malaya with reference to the origin of domestication. Nat. Hist. Bull. Siam Soc, 22, 189-209.</v>
      </c>
    </row>
    <row r="44" spans="1:3" ht="32.1">
      <c r="A44" s="30">
        <v>7.07</v>
      </c>
      <c r="B44" s="51" t="str">
        <v>No evidence. No structures facilitating exozoochory</v>
      </c>
      <c r="C44" s="51">
        <v>0</v>
      </c>
    </row>
    <row r="45" spans="1:3" ht="32.1">
      <c r="A45" s="30">
        <v>7.08</v>
      </c>
      <c r="B45" s="50" t="str">
        <v>No study found examining survival of taxon seeds after ingestion</v>
      </c>
      <c r="C45" s="51">
        <v>0</v>
      </c>
    </row>
    <row r="46" spans="1:3" ht="48">
      <c r="A46" s="30">
        <v>8.01</v>
      </c>
      <c r="B46" s="50" t="str">
        <v>No evidence of prolific seed production</v>
      </c>
      <c r="C46" s="51">
        <v>0</v>
      </c>
    </row>
    <row r="47" spans="1:3" ht="48">
      <c r="A47" s="30">
        <v>8.02</v>
      </c>
      <c r="B47" s="51" t="str">
        <v>Availability of seeds is limited and available seeds are of short lived viability [1]</v>
      </c>
      <c r="C47" s="51" t="str">
        <v>(1) Banerjee, M., Gantait, S., &amp; Pramanik, B. R. (2011). A two step method for accelerated mass propagation of Dendrocalamus asper and their evaluation in field. Physiology and Molecular Biology of Plants, 17(4), 387-393.</v>
      </c>
    </row>
    <row r="48" spans="1:3" ht="48">
      <c r="A48" s="30">
        <v>8.0299999999999994</v>
      </c>
      <c r="B48" s="51" t="str">
        <v>Observations 24 hours after monuron and dalapon treatment showed eradication of taxon.</v>
      </c>
      <c r="C48" s="51" t="str">
        <v>Cruzado, H. J., Muzik, T. J., &amp; Kennard, W. C. (1961). Control of bamboo in Puerto Rico by herbicides. Weeds, 9(1), 20-26.</v>
      </c>
    </row>
    <row r="49" spans="1:3" ht="48">
      <c r="A49" s="30">
        <v>8.0399999999999991</v>
      </c>
      <c r="B49" s="51" t="str">
        <v>Readiliy propagates vegetatively (1) (2)</v>
      </c>
      <c r="C49" s="51" t="str">
        <v>[1] Singh, S., Kumar, P., &amp; Ansari, S. A. (2004). A simple method for large-scale propagation of Dendrocalamus asper. Scientia horticulturae, 100(1-4), 251-255. [2] Hossain, M. A., Kumar, S. M., Seca, G., Maheran, A. A., &amp; Nor-Aini, A. S. (2018). Mass propagation of Dendrocalamus asper by branch cutting. Journal of Tropical Forest Science, 82-88.</v>
      </c>
    </row>
    <row r="50" spans="1:3">
      <c r="A50" s="30">
        <v>8.0500000000000007</v>
      </c>
      <c r="B50" s="50" t="str">
        <v>Not much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714E1-6774-437D-801A-4B8EB940739E}"/>
</file>

<file path=customXml/itemProps2.xml><?xml version="1.0" encoding="utf-8"?>
<ds:datastoreItem xmlns:ds="http://schemas.openxmlformats.org/officeDocument/2006/customXml" ds:itemID="{C72C3439-75BE-411A-8E6B-DF10E44BED25}"/>
</file>

<file path=customXml/itemProps3.xml><?xml version="1.0" encoding="utf-8"?>
<ds:datastoreItem xmlns:ds="http://schemas.openxmlformats.org/officeDocument/2006/customXml" ds:itemID="{8C5A44C8-C4F5-4FDF-BA5A-41691C402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2025-06-06T19:38:16Z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