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lorida.sharepoint.com/teams/UFIFASAssessment/Shared Documents/General/Species/Dactylis glomerata/Docs/"/>
    </mc:Choice>
  </mc:AlternateContent>
  <xr:revisionPtr revIDLastSave="318" documentId="13_ncr:1_{C116D94F-4D03-3B40-8287-B36BBAD89845}" xr6:coauthVersionLast="47" xr6:coauthVersionMax="47" xr10:uidLastSave="{ABEB3F40-B94E-4D6F-A62A-6A9407AFC669}"/>
  <bookViews>
    <workbookView xWindow="19095" yWindow="0" windowWidth="19410" windowHeight="15585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 s="1"/>
  <c r="A1" i="3"/>
  <c r="D71" i="1"/>
  <c r="D73" i="1"/>
  <c r="C74" i="1" s="1"/>
  <c r="C53" i="3" a="1"/>
  <c r="C53" i="3" s="1"/>
  <c r="D72" i="1"/>
  <c r="I26" i="2"/>
  <c r="I27" i="2"/>
  <c r="D3" i="1"/>
  <c r="D3" i="3" s="1"/>
  <c r="D5" i="1"/>
  <c r="D5" i="3" s="1"/>
  <c r="D8" i="1"/>
  <c r="D8" i="3" s="1"/>
  <c r="D9" i="1"/>
  <c r="D9" i="3" s="1"/>
  <c r="D11" i="1"/>
  <c r="D11" i="3" s="1"/>
  <c r="D12" i="1"/>
  <c r="D12" i="3" s="1"/>
  <c r="D13" i="1"/>
  <c r="D13" i="3" s="1"/>
  <c r="D14" i="1"/>
  <c r="D14" i="3" s="1"/>
  <c r="D15" i="1"/>
  <c r="D15" i="3" s="1"/>
  <c r="D16" i="1"/>
  <c r="D16" i="3" s="1"/>
  <c r="D17" i="1"/>
  <c r="D17" i="3" s="1"/>
  <c r="D18" i="1"/>
  <c r="D18" i="3" s="1"/>
  <c r="D19" i="1"/>
  <c r="D19" i="3" s="1"/>
  <c r="D20" i="1"/>
  <c r="D20" i="3" s="1"/>
  <c r="D21" i="1"/>
  <c r="D21" i="3" s="1"/>
  <c r="D22" i="1"/>
  <c r="D22" i="3" s="1"/>
  <c r="D23" i="1"/>
  <c r="D23" i="3" s="1"/>
  <c r="D24" i="1"/>
  <c r="D24" i="3" s="1"/>
  <c r="D25" i="1"/>
  <c r="D25" i="3" s="1"/>
  <c r="D26" i="1"/>
  <c r="D26" i="3" s="1"/>
  <c r="D27" i="1"/>
  <c r="D27" i="3" s="1"/>
  <c r="D28" i="1"/>
  <c r="D28" i="3" s="1"/>
  <c r="D29" i="1"/>
  <c r="D29" i="3" s="1"/>
  <c r="D30" i="1"/>
  <c r="D30" i="3" s="1"/>
  <c r="D31" i="1"/>
  <c r="D31" i="3" s="1"/>
  <c r="D32" i="1"/>
  <c r="D32" i="3" s="1"/>
  <c r="D33" i="1"/>
  <c r="D33" i="3" s="1"/>
  <c r="D34" i="1"/>
  <c r="D34" i="3" s="1"/>
  <c r="D35" i="1"/>
  <c r="D35" i="3" s="1"/>
  <c r="D36" i="1"/>
  <c r="D36" i="3" s="1"/>
  <c r="D37" i="1"/>
  <c r="D37" i="3" s="1"/>
  <c r="D38" i="1"/>
  <c r="D38" i="3" s="1"/>
  <c r="D39" i="1"/>
  <c r="D39" i="3" s="1"/>
  <c r="D40" i="1"/>
  <c r="D40" i="3" s="1"/>
  <c r="D41" i="1"/>
  <c r="D41" i="3" s="1"/>
  <c r="D42" i="1"/>
  <c r="D42" i="3" s="1"/>
  <c r="D43" i="1"/>
  <c r="D43" i="3" s="1"/>
  <c r="D44" i="1"/>
  <c r="D44" i="3" s="1"/>
  <c r="D45" i="1"/>
  <c r="D45" i="3" s="1"/>
  <c r="D46" i="1"/>
  <c r="D46" i="3" s="1"/>
  <c r="D47" i="1"/>
  <c r="D47" i="3" s="1"/>
  <c r="D48" i="1"/>
  <c r="D48" i="3" s="1"/>
  <c r="D49" i="1"/>
  <c r="D49" i="3" s="1"/>
  <c r="D50" i="1"/>
  <c r="D50" i="3" s="1"/>
  <c r="D51" i="1"/>
  <c r="D51" i="3" s="1"/>
  <c r="C57" i="1"/>
  <c r="B57" i="3" s="1"/>
  <c r="C57" i="3" s="1"/>
  <c r="C58" i="1"/>
  <c r="B58" i="3" s="1"/>
  <c r="C58" i="3" s="1"/>
  <c r="C59" i="1"/>
  <c r="B59" i="3" s="1"/>
  <c r="C59" i="3" s="1"/>
  <c r="B2" i="4" a="1"/>
  <c r="B2" i="4" s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D59" i="1" l="1"/>
  <c r="D58" i="1"/>
  <c r="C60" i="3"/>
  <c r="C60" i="1"/>
  <c r="B60" i="3" s="1"/>
  <c r="D57" i="1"/>
  <c r="D53" i="1"/>
  <c r="D60" i="1" l="1"/>
  <c r="D54" i="1"/>
  <c r="C54" i="3" s="1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<sst xmlns="http://schemas.openxmlformats.org/spreadsheetml/2006/main" count="356" uniqueCount="196">
  <si>
    <t>Species:</t>
  </si>
  <si>
    <t>Dactylis glomerata aka orchardgrass, cocksfoot, or Dactylis aschersoniana</t>
  </si>
  <si>
    <r>
      <rPr>
        <sz val="11"/>
        <color rgb="FF000000"/>
        <rFont val="Calibri"/>
        <scheme val="minor"/>
      </rPr>
      <t>Assessment date:</t>
    </r>
    <r>
      <rPr>
        <sz val="11"/>
        <color rgb="FFFF0000"/>
        <rFont val="Calibri"/>
        <scheme val="minor"/>
      </rPr>
      <t xml:space="preserve"> 17 June 2025</t>
    </r>
    <r>
      <rPr>
        <sz val="11"/>
        <color rgb="FF000000"/>
        <rFont val="Calibri"/>
        <scheme val="minor"/>
      </rPr>
      <t xml:space="preserve"> Prepared by Cameron Deelstra</t>
    </r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</si>
  <si>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</si>
  <si>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</si>
  <si>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</si>
  <si>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</si>
  <si>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</si>
  <si>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</si>
  <si>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</si>
  <si>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</si>
  <si>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n</t>
  </si>
  <si>
    <t>There are several cultivars developed to increase drought resistance (1)(2). No documentation on the duration of cultivation and whether it reduces weediness. No evidence that taxon is highly domesticated</t>
  </si>
  <si>
    <t>(1) Zhouri, Latifa et al. “Evaluation of Cocksfoot (Dactylis Glomerata L.) Population for Drought Survival and Behavior.” Saudi journal of biological sciences 26.1 (2019): 49–56. Web. (2) https://plants.usda.gov/DocumentLibrary/plantguide/pdf/pg_dagl.pdf</t>
  </si>
  <si>
    <t>Has the species become naturalised where grown?</t>
  </si>
  <si>
    <t>Does the species have weedy races?</t>
  </si>
  <si>
    <t>Robins, Joseph G et al. “‘USDA-Yeti’ Orchardgrass (Dactylis Glomerata L.), a New Orchardgrass Cultivar That Combines Excellent Winterhardiness and Agronomic Performance.” Journal of plant registrations 17.3 (2023): 478–482. Web.</t>
  </si>
  <si>
    <t>Species suited to Florida's USDA climate zones (1-low; 2-intermediate; 3-high)
       North Zone: suited to Zones 8, 9
       Central Zone: suited to Zones 9, 10
       South Zone: suited to Zone 10</t>
  </si>
  <si>
    <t>High suitability in the north and central zones of florida</t>
  </si>
  <si>
    <t>See climate suitability map.</t>
  </si>
  <si>
    <t>Quality of climate match data (1-low; 2-intermediate; 3-high)</t>
  </si>
  <si>
    <t>high confidence in suitability for north and central zone</t>
  </si>
  <si>
    <t>Broad climate suitability (environmental versatility)</t>
  </si>
  <si>
    <t>y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</si>
  <si>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</si>
  <si>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See climate suitability map. Taxon is generally drought tolerant. It requires minimum 12 inches of annual precipitation (1), but can be harmed by extended periods of inundation (2).</t>
  </si>
  <si>
    <t>(1) https://www.fs.usda.gov/database/feis/plants/graminoid/dacglo/all.html  (2) 
  Ribeiro, Ricardo Henrique et al. “Inundation Impacts on Diversified Pasture Biomass Allocation and Soil Particulate Organic Matter Stocks.” Grass and forage science 78.4 (2023): 563–577. Web.</t>
  </si>
  <si>
    <t>Does the species have a history of repeated introductions outside its natural range?</t>
  </si>
  <si>
    <t>Taxon has been repeatedly introduced as forage for livestock. (1)(2)</t>
  </si>
  <si>
    <t>(1) https://plants.usda.gov/DocumentLibrary/plantguide/pdf/pg_dagl.pdf  (2) https://www.fs.usda.gov/database/feis/plants/graminoid/dacglo/all.html#FIRE%20ECOLOGY</t>
  </si>
  <si>
    <t>Naturalized beyond native range</t>
  </si>
  <si>
    <t>Taxon is native to Eurasia (1)(2). Introduced to many parts of the western hemisphere and Australia. (3)</t>
  </si>
  <si>
    <t>(1) https://www.fs.usda.gov/database/feis/plants/graminoid/dacglo/all.html#FIRE%20ECOLOGY (2) https://gobotany.nativeplanttrust.org/species/dactylis/glomerata/ (3) https://powo.science.kew.org/taxon/urn:lsid:ipni.org:names:397309-1</t>
  </si>
  <si>
    <t>Garden/amenity/disturbance weed</t>
  </si>
  <si>
    <t>taxon is considered weedy and grows well in disturbed areas such as gardens, pastures, and burned areas. (1)(2)</t>
  </si>
  <si>
    <t>(1) https://plants.ces.ncsu.edu/plants/dactylis-glomerata/  (2) https://www.fs.usda.gov/database/feis/plants/graminoid/dacglo/all.html#FIRE%20ECOLOGY</t>
  </si>
  <si>
    <t>Weed of agriculture</t>
  </si>
  <si>
    <t>Taxon is commonly utilized specifically for agricultural uses. (1)(2)</t>
  </si>
  <si>
    <t>(1) Robins, Joseph G et al. “‘USDA-Yeti’ Orchardgrass (Dactylis Glomerata L.), a New Orchardgrass Cultivar That Combines Excellent Winterhardiness and Agronomic Performance.” Journal of plant registrations 17.3 (2023): 478–482. Web. (2) https://plants.usda.gov/DocumentLibrary/plantguide/pdf/pg_dagl.pdf</t>
  </si>
  <si>
    <t>Environmental weed</t>
  </si>
  <si>
    <t>Taxon is considered an environmental weed in the U.S. and Australia.  It is invasive in a variety of ecosystems such as grasslands, riparian zones, and freshwater wetlands (1)(2).</t>
  </si>
  <si>
    <t>(1) https://keyserver.lucidcentral.org/weeds/data/media/Html/dactylis_glomerata.htm  (2) https://www.invasiveplantatlas.org/subject.cfm?sub=4512</t>
  </si>
  <si>
    <t>Congeneric weed</t>
  </si>
  <si>
    <t>No evidence that other taxon in genus occurs outside of native range. (1)(2)</t>
  </si>
  <si>
    <t>(1) https://www.gbif.org/species/4130064 (2) https://powo.science.kew.org/taxon/urn:lsid:ipni.org:names:397376-1</t>
  </si>
  <si>
    <t>Produces spines, thorns or burrs</t>
  </si>
  <si>
    <t>No evidence of physical defenses.</t>
  </si>
  <si>
    <t>https://powo.science.kew.org/taxon/urn:lsid:ipni.org:names:397309-1/general-information</t>
  </si>
  <si>
    <t>Allelopathic</t>
  </si>
  <si>
    <t>?</t>
  </si>
  <si>
    <t>Some recent studies show some evidence that D. glomerata may be allelopathic. (1)(2). No field studies looking at allelopathy found.</t>
  </si>
  <si>
    <t xml:space="preserve">(1) 
  Li, S., Nie, Z., &amp; Zhang, D. (2016). Competition between cocksfoot (Dactylis glomerata L.) and companion species: Evidence for allelopathy. Field Crops Research, 196, 452–462. https://doi.org/10.1016/j.fcr.2016.08.005
(2) 
  Możdżeń, K., Barabasz-Krasny, B., Stachurska-Swakoń, A., Zandi, P., Puła, J., Wang, Y., &amp; Turisova, I. (2020). Allelopathic interaction between two common meadow plants: Dactylis glomerata L. and Trifolium pratense L. Biológia, 75(5), 653–663. https://doi.org/10.2478/s11756-020-00438-6
</t>
  </si>
  <si>
    <t>Parasitic</t>
  </si>
  <si>
    <t xml:space="preserve">No evidence of parasitic characteristics. </t>
  </si>
  <si>
    <t>Unpalatable to grazing animals</t>
  </si>
  <si>
    <t>Taxon is highly palatable and commonly cultivated and dispersed in the environment as fodder for livestock. (1)(2)</t>
  </si>
  <si>
    <t>Toxic to animals</t>
  </si>
  <si>
    <t>Host for recognised pests and pathogens</t>
  </si>
  <si>
    <t>No evidence of pests or pathogens being a problem for this taxon.</t>
  </si>
  <si>
    <t>https://plants.ces.ncsu.edu/plants/dactylis-glomerata/</t>
  </si>
  <si>
    <t>Causes allergies or is otherwise toxic to humans</t>
  </si>
  <si>
    <t>can be a source of allergies and hay fever when abundant. (1)(2)</t>
  </si>
  <si>
    <t>(1) https://plants.ces.ncsu.edu/plants/dactylis-glomerata/ (2) https://pfaf.org/user/Plant.aspx?LatinName=Dactylis+glomerata</t>
  </si>
  <si>
    <t>Creates a fire hazard in natural ecosystems</t>
  </si>
  <si>
    <t>taxon is fire tolerant and recovers well after even severe fires in the environment.</t>
  </si>
  <si>
    <t>https://www.fs.usda.gov/database/feis/plants/graminoid/dacglo/all.html#FIRE%20ECOLOGY</t>
  </si>
  <si>
    <t>Is a shade tolerant plant at some stage of its life cycle</t>
  </si>
  <si>
    <t>taxon grows best in shaded areas.</t>
  </si>
  <si>
    <t>https://www.fs.usda.gov/database/feis/plants/graminoid/dacglo/all.html</t>
  </si>
  <si>
    <t>Grows on infertile soils (oligotrophic, limerock, or excessively draining soils).  North &amp; Central Zones: infertile soils; South Zone: shallow limerock or Histisols.</t>
  </si>
  <si>
    <t>Is suited for well-drained soils and capable of growing in less fertile soils. (1)(2)</t>
  </si>
  <si>
    <t>(1)  
  Li, S., Nie, Z., &amp; Zhang, D. (2016). Competition between cocksfoot (Dactylis glomerata L.) and companion species: Evidence for allelopathy. Field Crops Research, 196, 452–462. https://doi.org/10.1016/j.fcr.2016.08.005
 (2) https://www.fs.usda.gov/database/feis/plants/graminoid/dacglo/all.html</t>
  </si>
  <si>
    <t>Climbing or smothering growth habit</t>
  </si>
  <si>
    <t>No evidence of growth that climbs, covers, or smothers surrounding plants.</t>
  </si>
  <si>
    <t>https://www.invasiveplantatlas.org/subject.cfm?sub=4512</t>
  </si>
  <si>
    <t>Forms dense thickets</t>
  </si>
  <si>
    <t>Taxon grows in dense thickets that can impede movement through the environment. (1)(2)</t>
  </si>
  <si>
    <t>(1) https://www.invasiveplantatlas.org/subject.cfm?sub=4512 (2) https://plants.ces.ncsu.edu/plants/dactylis-glomerata/</t>
  </si>
  <si>
    <t>Aquatic</t>
  </si>
  <si>
    <t>Taxon is not aquatic and prefers well-drained to occasionally wet soil.</t>
  </si>
  <si>
    <t>Grass</t>
  </si>
  <si>
    <t>Is a member of the Poaceae family. (1)(2)</t>
  </si>
  <si>
    <t>(1) https://plants.usda.gov/plant-profile/DAGL  (2) https://www.cabidigitallibrary.org/doi/full/10.1079/cabicompendium.17618</t>
  </si>
  <si>
    <t>Nitrogen fixing woody plant</t>
  </si>
  <si>
    <t>Taxon is not able to fix nitrogen. Taxon is a grass. (1)(2)</t>
  </si>
  <si>
    <t>Geophyte</t>
  </si>
  <si>
    <t>No evidence of specialized tissues, "Orchardgrass
is nonrhizomatous."</t>
  </si>
  <si>
    <t>Evidence of substantial reproductive failure in native habitat</t>
  </si>
  <si>
    <t>No evidence of any threats occuring in native range. Taxon is widespread in northern hemisphere.</t>
  </si>
  <si>
    <t>https://www.cabidigitallibrary.org/doi/full/10.1079/cabicompendium.17618</t>
  </si>
  <si>
    <t>Produces viable seed</t>
  </si>
  <si>
    <t>Taxon is not a sterile cultivar. (1)(2)</t>
  </si>
  <si>
    <t>(1) https://powo.science.kew.org/taxon/urn:lsid:ipni.org:names:397309-1/general-information (2) https://www.fs.usda.gov/database/feis/plants/graminoid/dacglo/all.html</t>
  </si>
  <si>
    <t>Hybridizes naturally</t>
  </si>
  <si>
    <t>Hybridization between cultivars are common under controlled conditions. No evidence of hybrids occuring naturally. (1)(2)</t>
  </si>
  <si>
    <t>Self-compatible or apomictic</t>
  </si>
  <si>
    <t>taxon is able to self-pollinate but is not apomictic.</t>
  </si>
  <si>
    <r>
      <t xml:space="preserve">Beddows, A. R. “Dactylis Glomerata L.” </t>
    </r>
    <r>
      <rPr>
        <i/>
        <sz val="11"/>
        <color theme="1"/>
        <rFont val="Calibri"/>
        <scheme val="minor"/>
      </rPr>
      <t>The Journal of ecology</t>
    </r>
    <r>
      <rPr>
        <sz val="11"/>
        <color theme="1"/>
        <rFont val="Calibri"/>
        <scheme val="minor"/>
      </rPr>
      <t xml:space="preserve"> 47.1 (1959): 223–239. Web.</t>
    </r>
  </si>
  <si>
    <t>Requires specialist pollinators</t>
  </si>
  <si>
    <t>Taxon is wind-pollinated</t>
  </si>
  <si>
    <r>
      <rPr>
        <sz val="11"/>
        <color rgb="FF000000"/>
        <rFont val="Calibri"/>
        <scheme val="minor"/>
      </rPr>
      <t xml:space="preserve">Beddows, A. R. “Dactylis Glomerata L.” </t>
    </r>
    <r>
      <rPr>
        <i/>
        <sz val="11"/>
        <color rgb="FF000000"/>
        <rFont val="Calibri"/>
        <scheme val="minor"/>
      </rPr>
      <t>The Journal of ecology</t>
    </r>
    <r>
      <rPr>
        <sz val="11"/>
        <color rgb="FF000000"/>
        <rFont val="Calibri"/>
        <scheme val="minor"/>
      </rPr>
      <t xml:space="preserve"> 47.1 (1959): 223–239. Web.</t>
    </r>
  </si>
  <si>
    <t>Reproduction by vegetative propagation</t>
  </si>
  <si>
    <t>conflicting information on whether D. glomerata reproduces vegetatively(1)(2). Taxon benefits from tilling and mowing (2).</t>
  </si>
  <si>
    <t>(1) https://plants.usda.gov/plant-profile/DAGL  (2) https://accs.uaa.alaska.edu/wp-content/uploads/Dactylis_glomerata_BIO_DAGL.pdf</t>
  </si>
  <si>
    <t>Minimum generative time (years)</t>
  </si>
  <si>
    <t>1 or fewer</t>
  </si>
  <si>
    <t>D. glomerata produces propagules in less than 12 months, flowering in spring and producing seeds in autumn.</t>
  </si>
  <si>
    <t>Propagules likely to be dispersed unintentionally (plants growing in heavily trafficked areas)</t>
  </si>
  <si>
    <t>Propagules are commonly included in grass seed mix to spread in pastures and to minimize erosion.</t>
  </si>
  <si>
    <t>Propagules dispersed intentionally by people</t>
  </si>
  <si>
    <t>D. glomerata is commonly cultivated as forage for grazing livestock. (1)(2)</t>
  </si>
  <si>
    <t>Propagules likely to disperse as a produce contaminant</t>
  </si>
  <si>
    <t>Orchardgrass commonly contaminates turfgrass seed and sod either purposefully or accidentally. (1)(2)</t>
  </si>
  <si>
    <t>Propagules adapted to wind dispersal</t>
  </si>
  <si>
    <t>Taxon has no specific mechanism of dispersal but cilia on surface of seed may aid in wind dispersal.</t>
  </si>
  <si>
    <r>
      <rPr>
        <sz val="11"/>
        <color rgb="FF000000"/>
        <rFont val="Calibri"/>
      </rPr>
      <t xml:space="preserve">Beddows, A. R. “Dactylis Glomerata L.” </t>
    </r>
    <r>
      <rPr>
        <i/>
        <sz val="11"/>
        <color rgb="FF000000"/>
        <rFont val="Calibri"/>
      </rPr>
      <t>The Journal of ecology</t>
    </r>
    <r>
      <rPr>
        <sz val="11"/>
        <color rgb="FF000000"/>
        <rFont val="Calibri"/>
      </rPr>
      <t xml:space="preserve"> 47.1 (1959): 223–239. Web.</t>
    </r>
  </si>
  <si>
    <t>Propagules water dispersed</t>
  </si>
  <si>
    <t>Seeds are unlikely to be spread by water.</t>
  </si>
  <si>
    <r>
      <t xml:space="preserve">Beddows, A. R. “Dactylis Glomerata L.” </t>
    </r>
    <r>
      <rPr>
        <i/>
        <sz val="11"/>
        <color rgb="FF000000"/>
        <rFont val="Calibri"/>
        <charset val="1"/>
      </rPr>
      <t>The Journal of ecology</t>
    </r>
    <r>
      <rPr>
        <sz val="11"/>
        <color rgb="FF000000"/>
        <rFont val="Calibri"/>
        <charset val="1"/>
      </rPr>
      <t xml:space="preserve"> 47.1 (1959): 223–239. Web.</t>
    </r>
  </si>
  <si>
    <t>Propagules bird dispersed</t>
  </si>
  <si>
    <t>Bird dispersal is possible but little evidence exist of it occuring.</t>
  </si>
  <si>
    <t>Propagules dispersed by other animals (externally)</t>
  </si>
  <si>
    <t>Cilia on surface of propagule may aid in dispersal (1). Some evidence exists of animal dispersal (2).</t>
  </si>
  <si>
    <r>
      <rPr>
        <sz val="11"/>
        <color rgb="FF000000"/>
        <rFont val="Calibri"/>
      </rPr>
      <t xml:space="preserve">(1)Beddows, A. R. “Dactylis Glomerata L.” </t>
    </r>
    <r>
      <rPr>
        <i/>
        <sz val="11"/>
        <color rgb="FF000000"/>
        <rFont val="Calibri"/>
      </rPr>
      <t>The Journal of ecology</t>
    </r>
    <r>
      <rPr>
        <sz val="11"/>
        <color rgb="FF000000"/>
        <rFont val="Calibri"/>
      </rPr>
      <t xml:space="preserve"> 47.1 (1959): 223–239. Web. (2) 
  Couvreur, M., Christiaen, B., Verheyen, V., Hermy, M., &amp; Thompson, K. (2004). Large herbivores as mobile links between isolated nature reserves through adhesive seed dispersal. Applied Vegetation Science, 7(2), 229–236. https://doi.org/10.1658/1402-2001(2004)007[0229:LHAMLB]2.0.CO;2
</t>
    </r>
  </si>
  <si>
    <t>Propagules dispersed by other animals (internally)</t>
  </si>
  <si>
    <t>very little evidence exist of seeds germinating after passing through herbivore digestive tract. (1)(2)</t>
  </si>
  <si>
    <r>
      <rPr>
        <sz val="11"/>
        <color rgb="FF000000"/>
        <rFont val="Calibri"/>
      </rPr>
      <t xml:space="preserve">(1) Beddows, A. R. “Dactylis Glomerata L.” </t>
    </r>
    <r>
      <rPr>
        <i/>
        <sz val="11"/>
        <color rgb="FF000000"/>
        <rFont val="Calibri"/>
      </rPr>
      <t>The Journal of ecology</t>
    </r>
    <r>
      <rPr>
        <sz val="11"/>
        <color rgb="FF000000"/>
        <rFont val="Calibri"/>
      </rPr>
      <t xml:space="preserve"> 47.1 (1959): 223–239. Web. (2) 
  Myers, J. A., Vellend, M., Gardescu, S., &amp; Marks, P. L. (2004). Seed Dispersal by White-Tailed Deer: Implications for Long-Distance Dispersal, Invasion, and Migration of Plants in Eastern North America. Oecologia, 139(1), 35–44. https://doi.org/10.1007/s00442-003-1474-2
</t>
    </r>
  </si>
  <si>
    <t>Prolific seed production</t>
  </si>
  <si>
    <t>Qualitative evaluation of seed production is unclear, little information of seeds per unit of area. "Orchardgrass
has 540,000 seeds per pound."</t>
  </si>
  <si>
    <t>https://www.nrcs.usda.gov/plantmaterials/idpmspu5985.pdf</t>
  </si>
  <si>
    <t>Evidence that a persistent propagule bank is formed (&gt;1 yr)</t>
  </si>
  <si>
    <t>Taxon is not adapted to have seeds survive dormancy for extended periods time in soil without germination. (1)(2)</t>
  </si>
  <si>
    <t>(1) Beddows, A. R. “Dactylis Glomerata L.” The Journal of ecology 47.1 (1959): 223–239. Web. (2) https://www.fs.usda.gov/database/feis/plants/graminoid/dacglo/all.html</t>
  </si>
  <si>
    <t>Well controlled by herbicides</t>
  </si>
  <si>
    <t>Mechanical means of control are innefective, but taxon responds to the application of herbicides. (1)(2)</t>
  </si>
  <si>
    <t>(1) https://accs.uaa.alaska.edu/wp-content/uploads/Dactylis_glomerata_BIO_DAGL.pdf (2) https://www.fs.usda.gov/database/feis/plants/graminoid/dacglo/all.html</t>
  </si>
  <si>
    <t>Tolerates, or benefits from, mutilation or cultivation</t>
  </si>
  <si>
    <t>D. glomerata commonly benefits from disturbances such as fires, cultivating, and tilling. (1)(2)</t>
  </si>
  <si>
    <t>(1). https://www.fs.usda.gov/database/feis/plants/graminoid/dacglo/all.html (2). https://accs.uaa.alaska.edu/wp-content/uploads/Dactylis_glomerata_BIO_DAGL.pdf</t>
  </si>
  <si>
    <t>Effective natural enemies present in U.S.</t>
  </si>
  <si>
    <t>No evidence of natural enemies that target D. glomerata.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</si>
  <si>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</si>
  <si>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</si>
  <si>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</si>
  <si>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</si>
  <si>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</si>
  <si>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</si>
  <si>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</si>
  <si>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</si>
  <si>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</si>
  <si>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</si>
  <si>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</si>
  <si>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</si>
  <si>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 xml:space="preserve"> Taxon is clearly bird- or wind-dispersed?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</si>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</sst>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1"/>
      <color rgb="FFFF0000"/>
      <name val="Calibri"/>
      <scheme val="minor"/>
    </font>
    <font>
      <b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theme="1" tint="0.499984740745262"/>
      <name val="Calibri"/>
      <scheme val="minor"/>
    </font>
    <font>
      <b/>
      <sz val="11"/>
      <color rgb="FFFF0000"/>
      <name val="Calibri"/>
      <scheme val="minor"/>
    </font>
    <font>
      <sz val="11"/>
      <color indexed="8"/>
      <name val="Calibri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  <font>
      <b/>
      <sz val="11"/>
      <name val="Calibri"/>
      <scheme val="minor"/>
    </font>
    <font>
      <i/>
      <sz val="11"/>
      <color rgb="FF000000"/>
      <name val="Calibri"/>
      <scheme val="minor"/>
    </font>
    <font>
      <i/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</font>
    <font>
      <i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 applyProtection="0"/>
    <xf numFmtId="0" fontId="27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7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7" fillId="4" borderId="29" xfId="0" applyFont="1" applyFill="1" applyBorder="1" applyAlignment="1">
      <alignment horizontal="center" wrapText="1"/>
    </xf>
    <xf numFmtId="0" fontId="7" fillId="4" borderId="29" xfId="0" applyFont="1" applyFill="1" applyBorder="1" applyAlignment="1">
      <alignment horizontal="center" vertical="top"/>
    </xf>
    <xf numFmtId="0" fontId="7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10" fillId="0" borderId="0" xfId="0" applyFont="1" applyAlignment="1" applyProtection="1">
      <alignment vertical="top" wrapText="1"/>
    </xf>
    <xf numFmtId="0" fontId="7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wrapText="1"/>
    </xf>
    <xf numFmtId="0" fontId="25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6" fillId="0" borderId="0" xfId="0" applyFont="1" applyAlignment="1" applyProtection="1">
      <alignment horizontal="center" vertical="top" wrapText="1"/>
    </xf>
    <xf numFmtId="0" fontId="29" fillId="3" borderId="24" xfId="0" applyFont="1" applyFill="1" applyBorder="1" applyAlignment="1" applyProtection="1">
      <alignment horizontal="center" vertical="top" wrapText="1"/>
    </xf>
    <xf numFmtId="0" fontId="30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center" vertical="top"/>
      <protection locked="0"/>
    </xf>
    <xf numFmtId="2" fontId="31" fillId="0" borderId="0" xfId="0" applyNumberFormat="1" applyFont="1" applyAlignment="1" applyProtection="1">
      <alignment horizontal="right" vertical="top" wrapText="1"/>
    </xf>
    <xf numFmtId="0" fontId="31" fillId="0" borderId="0" xfId="0" applyFont="1" applyAlignment="1" applyProtection="1">
      <alignment vertical="top" wrapText="1"/>
    </xf>
    <xf numFmtId="0" fontId="28" fillId="0" borderId="0" xfId="0" applyFont="1" applyAlignment="1" applyProtection="1">
      <alignment wrapText="1"/>
      <protection locked="0"/>
    </xf>
    <xf numFmtId="0" fontId="32" fillId="0" borderId="0" xfId="0" applyFont="1" applyAlignment="1" applyProtection="1">
      <alignment vertical="top" wrapText="1"/>
    </xf>
    <xf numFmtId="0" fontId="28" fillId="0" borderId="0" xfId="0" applyFont="1" applyAlignment="1" applyProtection="1">
      <alignment horizontal="left" vertical="top" wrapText="1"/>
      <protection locked="0"/>
    </xf>
    <xf numFmtId="2" fontId="31" fillId="0" borderId="0" xfId="0" applyNumberFormat="1" applyFont="1" applyAlignment="1" applyProtection="1">
      <alignment horizontal="right" vertical="top" wrapText="1"/>
      <protection locked="0"/>
    </xf>
    <xf numFmtId="0" fontId="31" fillId="0" borderId="0" xfId="0" applyFont="1" applyAlignment="1" applyProtection="1">
      <alignment vertical="top" wrapText="1"/>
      <protection locked="0"/>
    </xf>
    <xf numFmtId="0" fontId="26" fillId="0" borderId="2" xfId="0" applyFont="1" applyBorder="1" applyAlignment="1" applyProtection="1">
      <alignment horizontal="left" vertical="center" wrapText="1"/>
    </xf>
    <xf numFmtId="0" fontId="26" fillId="0" borderId="5" xfId="0" applyFont="1" applyBorder="1" applyAlignment="1" applyProtection="1">
      <alignment horizontal="left" vertical="center" wrapText="1"/>
    </xf>
    <xf numFmtId="0" fontId="26" fillId="0" borderId="2" xfId="0" applyFont="1" applyBorder="1" applyAlignment="1" applyProtection="1">
      <alignment wrapText="1"/>
    </xf>
    <xf numFmtId="0" fontId="26" fillId="0" borderId="3" xfId="0" applyFont="1" applyBorder="1" applyAlignment="1" applyProtection="1">
      <alignment wrapText="1"/>
    </xf>
    <xf numFmtId="0" fontId="26" fillId="0" borderId="4" xfId="0" applyFont="1" applyBorder="1" applyAlignment="1" applyProtection="1">
      <alignment wrapText="1"/>
    </xf>
    <xf numFmtId="0" fontId="26" fillId="0" borderId="22" xfId="0" applyFont="1" applyBorder="1" applyAlignment="1" applyProtection="1">
      <alignment wrapText="1"/>
    </xf>
    <xf numFmtId="0" fontId="34" fillId="0" borderId="22" xfId="0" applyFont="1" applyBorder="1" applyAlignment="1" applyProtection="1">
      <alignment wrapText="1"/>
    </xf>
    <xf numFmtId="0" fontId="26" fillId="0" borderId="5" xfId="0" applyFont="1" applyBorder="1" applyAlignment="1" applyProtection="1">
      <alignment wrapText="1"/>
    </xf>
    <xf numFmtId="0" fontId="26" fillId="3" borderId="30" xfId="0" applyFont="1" applyFill="1" applyBorder="1" applyAlignment="1" applyProtection="1">
      <alignment horizontal="right"/>
    </xf>
    <xf numFmtId="0" fontId="2" fillId="3" borderId="24" xfId="0" applyFont="1" applyFill="1" applyBorder="1" applyProtection="1">
      <protection locked="0"/>
    </xf>
    <xf numFmtId="0" fontId="32" fillId="0" borderId="0" xfId="0" applyFont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27" fillId="0" borderId="0" xfId="1" applyAlignment="1" applyProtection="1">
      <alignment horizontal="left" vertical="top" wrapText="1"/>
      <protection locked="0"/>
    </xf>
    <xf numFmtId="0" fontId="27" fillId="0" borderId="0" xfId="1" applyAlignment="1" applyProtection="1">
      <alignment wrapText="1"/>
      <protection locked="0"/>
    </xf>
    <xf numFmtId="0" fontId="37" fillId="0" borderId="0" xfId="0" applyFont="1" applyProtection="1">
      <protection locked="0"/>
    </xf>
    <xf numFmtId="0" fontId="38" fillId="0" borderId="0" xfId="0" applyFont="1" applyAlignment="1" applyProtection="1">
      <alignment wrapText="1"/>
      <protection locked="0"/>
    </xf>
    <xf numFmtId="0" fontId="38" fillId="0" borderId="0" xfId="0" applyFont="1" applyProtection="1">
      <protection locked="0"/>
    </xf>
    <xf numFmtId="0" fontId="26" fillId="0" borderId="20" xfId="0" applyFont="1" applyBorder="1" applyAlignment="1" applyProtection="1">
      <alignment horizontal="center" wrapText="1"/>
      <protection locked="0"/>
    </xf>
    <xf numFmtId="0" fontId="26" fillId="2" borderId="30" xfId="0" applyFont="1" applyFill="1" applyBorder="1" applyAlignment="1" applyProtection="1">
      <alignment horizontal="center" wrapText="1"/>
    </xf>
    <xf numFmtId="0" fontId="26" fillId="2" borderId="32" xfId="0" applyFont="1" applyFill="1" applyBorder="1" applyAlignment="1" applyProtection="1">
      <alignment horizontal="center" wrapText="1"/>
    </xf>
    <xf numFmtId="0" fontId="26" fillId="2" borderId="31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7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1" fillId="0" borderId="0" xfId="0" applyFont="1" applyAlignment="1" applyProtection="1">
      <alignment wrapText="1"/>
      <protection locked="0"/>
    </xf>
    <xf numFmtId="0" fontId="1" fillId="3" borderId="24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 applyProtection="1">
      <alignment wrapText="1"/>
    </xf>
    <xf numFmtId="0" fontId="1" fillId="0" borderId="0" xfId="0" applyFont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16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4" xfId="0" applyFont="1" applyBorder="1" applyProtection="1"/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9" xfId="0" applyFont="1" applyBorder="1" applyProtection="1"/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</xf>
    <xf numFmtId="0" fontId="1" fillId="3" borderId="32" xfId="0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33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rcs.usda.gov/plantmaterials/idpmspu5985.pdf" TargetMode="External"/><Relationship Id="rId3" Type="http://schemas.openxmlformats.org/officeDocument/2006/relationships/hyperlink" Target="https://plants.ces.ncsu.edu/plants/dactylis-glomerata/" TargetMode="External"/><Relationship Id="rId7" Type="http://schemas.openxmlformats.org/officeDocument/2006/relationships/hyperlink" Target="https://www.fs.usda.gov/database/feis/plants/graminoid/dacglo/all.html" TargetMode="External"/><Relationship Id="rId2" Type="http://schemas.openxmlformats.org/officeDocument/2006/relationships/hyperlink" Target="https://powo.science.kew.org/taxon/urn:lsid:ipni.org:names:397309-1/general-information" TargetMode="External"/><Relationship Id="rId1" Type="http://schemas.openxmlformats.org/officeDocument/2006/relationships/hyperlink" Target="https://keyserver.lucidcentral.org/weeds/data/media/Html/dactylis_glomerata.htm" TargetMode="External"/><Relationship Id="rId6" Type="http://schemas.openxmlformats.org/officeDocument/2006/relationships/hyperlink" Target="https://www.fs.usda.gov/database/feis/plants/graminoid/dacglo/all.html" TargetMode="External"/><Relationship Id="rId5" Type="http://schemas.openxmlformats.org/officeDocument/2006/relationships/hyperlink" Target="https://plants.ces.ncsu.edu/plants/dactylis-glomerata/" TargetMode="External"/><Relationship Id="rId4" Type="http://schemas.openxmlformats.org/officeDocument/2006/relationships/hyperlink" Target="https://www.invasiveplantatlas.org/subject.cfm?sub=4512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107"/>
  <sheetViews>
    <sheetView tabSelected="1" topLeftCell="A34" zoomScale="125" zoomScaleNormal="125" workbookViewId="0">
      <pane xSplit="1" topLeftCell="B45" activePane="topRight" state="frozen"/>
      <selection pane="topRight" activeCell="F52" sqref="F52"/>
    </sheetView>
  </sheetViews>
  <sheetFormatPr defaultColWidth="9.140625" defaultRowHeight="15"/>
  <cols>
    <col min="1" max="1" width="9" style="60" customWidth="1"/>
    <col min="2" max="2" width="45.42578125" style="60" customWidth="1"/>
    <col min="3" max="3" width="8" style="60" customWidth="1"/>
    <col min="4" max="4" width="6.28515625" style="60" customWidth="1"/>
    <col min="5" max="5" width="12.28515625" style="81" hidden="1" customWidth="1"/>
    <col min="6" max="6" width="51.42578125" style="60" customWidth="1"/>
    <col min="7" max="7" width="84.5703125" style="60" customWidth="1"/>
    <col min="8" max="8" width="27.140625" style="59" customWidth="1"/>
    <col min="9" max="16384" width="9.140625" style="60"/>
  </cols>
  <sheetData>
    <row r="1" spans="1:8" ht="30" customHeight="1">
      <c r="A1" s="58" t="s">
        <v>0</v>
      </c>
      <c r="B1" s="59" t="s">
        <v>1</v>
      </c>
      <c r="C1" s="125"/>
      <c r="D1" s="125"/>
      <c r="E1" s="126"/>
      <c r="F1" s="125" t="s">
        <v>2</v>
      </c>
      <c r="G1" s="125"/>
    </row>
    <row r="2" spans="1:8" s="64" customFormat="1" ht="30.75" customHeight="1">
      <c r="A2" s="61" t="s">
        <v>3</v>
      </c>
      <c r="B2" s="61" t="s">
        <v>4</v>
      </c>
      <c r="C2" s="61" t="s">
        <v>5</v>
      </c>
      <c r="D2" s="61" t="s">
        <v>6</v>
      </c>
      <c r="E2" s="62" t="s">
        <v>7</v>
      </c>
      <c r="F2" s="61" t="s">
        <v>8</v>
      </c>
      <c r="G2" s="61" t="s">
        <v>9</v>
      </c>
      <c r="H2" s="63"/>
    </row>
    <row r="3" spans="1:8" ht="60.75">
      <c r="A3" s="65">
        <v>1.01</v>
      </c>
      <c r="B3" s="66" t="s">
        <v>10</v>
      </c>
      <c r="C3" s="125" t="s">
        <v>11</v>
      </c>
      <c r="D3" s="127">
        <f>IF(C3="Y",-3,IF(C3="N",0," "))</f>
        <v>0</v>
      </c>
      <c r="E3" s="126"/>
      <c r="F3" s="82" t="s">
        <v>12</v>
      </c>
      <c r="G3" s="128" t="s">
        <v>13</v>
      </c>
    </row>
    <row r="4" spans="1:8">
      <c r="A4" s="65">
        <v>1.02</v>
      </c>
      <c r="B4" s="66" t="s">
        <v>14</v>
      </c>
      <c r="C4" s="125"/>
      <c r="D4" s="127" t="str">
        <f>IF(C4="n",VLOOKUP(LUT!C5,LUT!C4:E52,2),IF(C4="y",VLOOKUP(LUT!C5,LUT!C4:E52,3)," "))</f>
        <v xml:space="preserve"> </v>
      </c>
      <c r="E4" s="126"/>
      <c r="F4" s="128"/>
      <c r="G4" s="128"/>
    </row>
    <row r="5" spans="1:8" ht="45.75">
      <c r="A5" s="65">
        <v>1.03</v>
      </c>
      <c r="B5" s="66" t="s">
        <v>15</v>
      </c>
      <c r="C5" s="125"/>
      <c r="D5" s="127" t="str">
        <f>IF(C5="Y",1,IF(C5="N",-1," "))</f>
        <v xml:space="preserve"> </v>
      </c>
      <c r="E5" s="126"/>
      <c r="F5" s="128"/>
      <c r="G5" s="128" t="s">
        <v>16</v>
      </c>
    </row>
    <row r="6" spans="1:8" ht="76.5">
      <c r="A6" s="65">
        <v>2.0099999999999998</v>
      </c>
      <c r="B6" s="66" t="s">
        <v>17</v>
      </c>
      <c r="C6" s="125">
        <v>3</v>
      </c>
      <c r="D6" s="129"/>
      <c r="E6" s="126"/>
      <c r="F6" s="67" t="s">
        <v>18</v>
      </c>
      <c r="G6" s="67" t="s">
        <v>19</v>
      </c>
    </row>
    <row r="7" spans="1:8" ht="30.75">
      <c r="A7" s="65">
        <v>2.02</v>
      </c>
      <c r="B7" s="66" t="s">
        <v>20</v>
      </c>
      <c r="C7" s="125">
        <v>3</v>
      </c>
      <c r="D7" s="129"/>
      <c r="E7" s="126"/>
      <c r="F7" s="83" t="s">
        <v>21</v>
      </c>
      <c r="G7" s="67" t="s">
        <v>19</v>
      </c>
    </row>
    <row r="8" spans="1:8">
      <c r="A8" s="65">
        <v>2.0299999999999998</v>
      </c>
      <c r="B8" s="66" t="s">
        <v>22</v>
      </c>
      <c r="C8" s="125" t="s">
        <v>23</v>
      </c>
      <c r="D8" s="127">
        <f>IF(C8="y",1,IF(C8="n",0," "))</f>
        <v>1</v>
      </c>
      <c r="E8" s="126"/>
      <c r="F8" s="67" t="s">
        <v>19</v>
      </c>
      <c r="G8" s="67" t="s">
        <v>19</v>
      </c>
    </row>
    <row r="9" spans="1:8" ht="127.5" customHeight="1">
      <c r="A9" s="65">
        <v>2.04</v>
      </c>
      <c r="B9" s="66" t="s">
        <v>24</v>
      </c>
      <c r="C9" s="125" t="s">
        <v>23</v>
      </c>
      <c r="D9" s="127">
        <f>IF(C9="y",1,IF(C9="n",0," "))</f>
        <v>1</v>
      </c>
      <c r="E9" s="126"/>
      <c r="F9" s="82" t="s">
        <v>25</v>
      </c>
      <c r="G9" s="82" t="s">
        <v>26</v>
      </c>
    </row>
    <row r="10" spans="1:8" ht="45.75">
      <c r="A10" s="65">
        <v>2.0499999999999998</v>
      </c>
      <c r="B10" s="66" t="s">
        <v>27</v>
      </c>
      <c r="C10" s="125" t="s">
        <v>23</v>
      </c>
      <c r="D10" s="129"/>
      <c r="E10" s="126"/>
      <c r="F10" s="125" t="s">
        <v>28</v>
      </c>
      <c r="G10" s="125" t="s">
        <v>29</v>
      </c>
    </row>
    <row r="11" spans="1:8" ht="45.75">
      <c r="A11" s="65">
        <v>3.01</v>
      </c>
      <c r="B11" s="66" t="s">
        <v>30</v>
      </c>
      <c r="C11" s="125" t="s">
        <v>23</v>
      </c>
      <c r="D11" s="127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2</v>
      </c>
      <c r="E11" s="126"/>
      <c r="F11" s="130" t="s">
        <v>31</v>
      </c>
      <c r="G11" s="125" t="s">
        <v>32</v>
      </c>
    </row>
    <row r="12" spans="1:8" ht="45.75">
      <c r="A12" s="65">
        <v>3.02</v>
      </c>
      <c r="B12" s="66" t="s">
        <v>33</v>
      </c>
      <c r="C12" s="125" t="s">
        <v>23</v>
      </c>
      <c r="D12" s="127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>2</v>
      </c>
      <c r="E12" s="126"/>
      <c r="F12" s="131" t="s">
        <v>34</v>
      </c>
      <c r="G12" s="125" t="s">
        <v>35</v>
      </c>
    </row>
    <row r="13" spans="1:8" ht="60.75">
      <c r="A13" s="65">
        <v>3.03</v>
      </c>
      <c r="B13" s="66" t="s">
        <v>36</v>
      </c>
      <c r="C13" s="125" t="s">
        <v>11</v>
      </c>
      <c r="D13" s="127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>0</v>
      </c>
      <c r="E13" s="126"/>
      <c r="F13" s="131" t="s">
        <v>37</v>
      </c>
      <c r="G13" s="128" t="s">
        <v>38</v>
      </c>
    </row>
    <row r="14" spans="1:8" ht="60.75">
      <c r="A14" s="65">
        <v>3.04</v>
      </c>
      <c r="B14" s="66" t="s">
        <v>39</v>
      </c>
      <c r="C14" s="125" t="s">
        <v>23</v>
      </c>
      <c r="D14" s="127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>4</v>
      </c>
      <c r="E14" s="126"/>
      <c r="F14" s="128" t="s">
        <v>40</v>
      </c>
      <c r="G14" s="84" t="s">
        <v>41</v>
      </c>
    </row>
    <row r="15" spans="1:8" ht="30.75">
      <c r="A15" s="65">
        <v>3.05</v>
      </c>
      <c r="B15" s="66" t="s">
        <v>42</v>
      </c>
      <c r="C15" s="125" t="s">
        <v>11</v>
      </c>
      <c r="D15" s="127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>0</v>
      </c>
      <c r="E15" s="126"/>
      <c r="F15" s="128" t="s">
        <v>43</v>
      </c>
      <c r="G15" s="128" t="s">
        <v>44</v>
      </c>
    </row>
    <row r="16" spans="1:8" ht="30.75">
      <c r="A16" s="65">
        <v>4.01</v>
      </c>
      <c r="B16" s="66" t="s">
        <v>45</v>
      </c>
      <c r="C16" s="125" t="s">
        <v>11</v>
      </c>
      <c r="D16" s="127">
        <f>IF(C16="y",VLOOKUP(LUT!C17,LUT!$C$4:$E$52,3),IF(C16="n",VLOOKUP(LUT!C17,LUT!$C$4:$E$52,2)," "))</f>
        <v>0</v>
      </c>
      <c r="E16" s="126"/>
      <c r="F16" s="128" t="s">
        <v>46</v>
      </c>
      <c r="G16" s="84" t="s">
        <v>47</v>
      </c>
    </row>
    <row r="17" spans="1:7" ht="152.25">
      <c r="A17" s="65">
        <v>4.0199999999999996</v>
      </c>
      <c r="B17" s="66" t="s">
        <v>48</v>
      </c>
      <c r="C17" s="125" t="s">
        <v>49</v>
      </c>
      <c r="D17" s="127" t="str">
        <f>IF(C17="y",VLOOKUP(LUT!C18,LUT!C4:E52,3),IF(C17="n",VLOOKUP(LUT!C18,LUT!C4:E52,2)," "))</f>
        <v xml:space="preserve"> </v>
      </c>
      <c r="E17" s="126"/>
      <c r="F17" s="128" t="s">
        <v>50</v>
      </c>
      <c r="G17" s="128" t="s">
        <v>51</v>
      </c>
    </row>
    <row r="18" spans="1:7">
      <c r="A18" s="65">
        <v>4.03</v>
      </c>
      <c r="B18" s="66" t="s">
        <v>52</v>
      </c>
      <c r="C18" s="125" t="s">
        <v>11</v>
      </c>
      <c r="D18" s="127">
        <f>IF(C18="y",VLOOKUP(LUT!C19,LUT!$C$4:$E$52,3),IF(C18="n",VLOOKUP(LUT!C19,LUT!$C$4:$E$52,2)," "))</f>
        <v>0</v>
      </c>
      <c r="E18" s="126"/>
      <c r="F18" s="128" t="s">
        <v>53</v>
      </c>
      <c r="G18" s="128"/>
    </row>
    <row r="19" spans="1:7" ht="45.75">
      <c r="A19" s="65">
        <v>4.04</v>
      </c>
      <c r="B19" s="66" t="s">
        <v>54</v>
      </c>
      <c r="C19" s="125" t="s">
        <v>11</v>
      </c>
      <c r="D19" s="127">
        <f>IF(C19="y",VLOOKUP(LUT!C20,LUT!$C$4:$E$52,3),IF(C19="n",VLOOKUP(LUT!C20,LUT!$C$4:$E$52,2)," "))</f>
        <v>-1</v>
      </c>
      <c r="E19" s="126"/>
      <c r="F19" s="128" t="s">
        <v>55</v>
      </c>
      <c r="G19" s="125" t="s">
        <v>29</v>
      </c>
    </row>
    <row r="20" spans="1:7" ht="45.75">
      <c r="A20" s="65">
        <v>4.05</v>
      </c>
      <c r="B20" s="66" t="s">
        <v>56</v>
      </c>
      <c r="C20" s="125" t="s">
        <v>11</v>
      </c>
      <c r="D20" s="127">
        <f>IF(C20="y",VLOOKUP(LUT!C21,LUT!$C$4:$E$52,3),IF(C20="n",VLOOKUP(LUT!C21,LUT!$C$4:$E$52,2)," "))</f>
        <v>0</v>
      </c>
      <c r="E20" s="126"/>
      <c r="F20" s="128" t="s">
        <v>55</v>
      </c>
      <c r="G20" s="125" t="s">
        <v>29</v>
      </c>
    </row>
    <row r="21" spans="1:7" ht="30.75">
      <c r="A21" s="65">
        <v>4.0599999999999996</v>
      </c>
      <c r="B21" s="66" t="s">
        <v>57</v>
      </c>
      <c r="C21" s="125" t="s">
        <v>11</v>
      </c>
      <c r="D21" s="127">
        <f>IF(C21="y",VLOOKUP(LUT!C22,LUT!$C$4:$E$52,3),IF(C21="n",VLOOKUP(LUT!C22,LUT!$C$4:$E$52,2)," "))</f>
        <v>0</v>
      </c>
      <c r="E21" s="126"/>
      <c r="F21" s="128" t="s">
        <v>58</v>
      </c>
      <c r="G21" s="84" t="s">
        <v>59</v>
      </c>
    </row>
    <row r="22" spans="1:7" ht="30.75">
      <c r="A22" s="65">
        <v>4.07</v>
      </c>
      <c r="B22" s="66" t="s">
        <v>60</v>
      </c>
      <c r="C22" s="125" t="s">
        <v>23</v>
      </c>
      <c r="D22" s="127">
        <f>IF(C22="y",VLOOKUP(LUT!C23,LUT!$C$4:$E$52,3),IF(C22="n",VLOOKUP(LUT!C23,LUT!$C$4:$E$52,2)," "))</f>
        <v>1</v>
      </c>
      <c r="E22" s="126"/>
      <c r="F22" s="128" t="s">
        <v>61</v>
      </c>
      <c r="G22" s="128" t="s">
        <v>62</v>
      </c>
    </row>
    <row r="23" spans="1:7" ht="30.75">
      <c r="A23" s="65">
        <v>4.08</v>
      </c>
      <c r="B23" s="66" t="s">
        <v>63</v>
      </c>
      <c r="C23" s="125" t="s">
        <v>23</v>
      </c>
      <c r="D23" s="127">
        <f>IF(C23="y",VLOOKUP(LUT!C24,LUT!$C$4:$E$52,3),IF(C23="n",VLOOKUP(LUT!C24,LUT!$C$4:$E$52,2)," "))</f>
        <v>1</v>
      </c>
      <c r="E23" s="126"/>
      <c r="F23" s="128" t="s">
        <v>64</v>
      </c>
      <c r="G23" s="128" t="s">
        <v>65</v>
      </c>
    </row>
    <row r="24" spans="1:7" ht="30.75">
      <c r="A24" s="65">
        <v>4.09</v>
      </c>
      <c r="B24" s="66" t="s">
        <v>66</v>
      </c>
      <c r="C24" s="125" t="s">
        <v>23</v>
      </c>
      <c r="D24" s="127">
        <f>IF(C24="y",VLOOKUP(LUT!C25,LUT!$C$4:$E$52,3),IF(C24="n",VLOOKUP(LUT!C25,LUT!$C$4:$E$52,2)," "))</f>
        <v>1</v>
      </c>
      <c r="E24" s="126"/>
      <c r="F24" s="128" t="s">
        <v>67</v>
      </c>
      <c r="G24" s="128" t="s">
        <v>68</v>
      </c>
    </row>
    <row r="25" spans="1:7" ht="76.5">
      <c r="A25" s="65">
        <v>4.0999999999999996</v>
      </c>
      <c r="B25" s="68" t="s">
        <v>69</v>
      </c>
      <c r="C25" s="125" t="s">
        <v>23</v>
      </c>
      <c r="D25" s="127">
        <f>IF(C25="y",VLOOKUP(LUT!C26,LUT!$C$4:$E$52,3),IF(C25="n",VLOOKUP(LUT!C26,LUT!$C$4:$E$52,2)," "))</f>
        <v>1</v>
      </c>
      <c r="E25" s="126"/>
      <c r="F25" s="128" t="s">
        <v>70</v>
      </c>
      <c r="G25" s="128" t="s">
        <v>71</v>
      </c>
    </row>
    <row r="26" spans="1:7" ht="30.75">
      <c r="A26" s="65">
        <v>4.1100000000000003</v>
      </c>
      <c r="B26" s="66" t="s">
        <v>72</v>
      </c>
      <c r="C26" s="125" t="s">
        <v>11</v>
      </c>
      <c r="D26" s="127">
        <f>IF(C26="y",VLOOKUP(LUT!C27,LUT!$C$4:$E$52,3),IF(C26="n",VLOOKUP(LUT!C27,LUT!$C$4:$E$52,2)," "))</f>
        <v>0</v>
      </c>
      <c r="E26" s="126"/>
      <c r="F26" s="128" t="s">
        <v>73</v>
      </c>
      <c r="G26" s="84" t="s">
        <v>74</v>
      </c>
    </row>
    <row r="27" spans="1:7" ht="30.75">
      <c r="A27" s="65">
        <v>4.12</v>
      </c>
      <c r="B27" s="66" t="s">
        <v>75</v>
      </c>
      <c r="C27" s="125" t="s">
        <v>23</v>
      </c>
      <c r="D27" s="127">
        <f>IF(C27="y",VLOOKUP(LUT!C28,LUT!$C$4:$E$52,3),IF(C27="n",VLOOKUP(LUT!C28,LUT!$C$4:$E$52,2)," "))</f>
        <v>1</v>
      </c>
      <c r="E27" s="126"/>
      <c r="F27" s="128" t="s">
        <v>76</v>
      </c>
      <c r="G27" s="128" t="s">
        <v>77</v>
      </c>
    </row>
    <row r="28" spans="1:7" ht="30.75">
      <c r="A28" s="65">
        <v>5.01</v>
      </c>
      <c r="B28" s="66" t="s">
        <v>78</v>
      </c>
      <c r="C28" s="125" t="s">
        <v>11</v>
      </c>
      <c r="D28" s="127">
        <f>IF(C28="y",VLOOKUP(LUT!C29,LUT!$C$4:$E$52,3),IF(C28="n",VLOOKUP(LUT!C29,LUT!$C$4:$E$52,2)," "))</f>
        <v>0</v>
      </c>
      <c r="E28" s="126"/>
      <c r="F28" s="128" t="s">
        <v>79</v>
      </c>
      <c r="G28" s="84" t="s">
        <v>59</v>
      </c>
    </row>
    <row r="29" spans="1:7" ht="30.75">
      <c r="A29" s="65">
        <v>5.0199999999999996</v>
      </c>
      <c r="B29" s="66" t="s">
        <v>80</v>
      </c>
      <c r="C29" s="125" t="s">
        <v>23</v>
      </c>
      <c r="D29" s="127">
        <f>IF(C29="y",VLOOKUP(LUT!C30,LUT!$C$4:$E$52,3),IF(C29="n",VLOOKUP(LUT!C30,LUT!$C$4:$E$52,2)," "))</f>
        <v>1</v>
      </c>
      <c r="E29" s="126"/>
      <c r="F29" s="128" t="s">
        <v>81</v>
      </c>
      <c r="G29" s="128" t="s">
        <v>82</v>
      </c>
    </row>
    <row r="30" spans="1:7" ht="30.75">
      <c r="A30" s="65">
        <v>5.03</v>
      </c>
      <c r="B30" s="66" t="s">
        <v>83</v>
      </c>
      <c r="C30" s="125" t="s">
        <v>11</v>
      </c>
      <c r="D30" s="127">
        <f>IF(C30="y",VLOOKUP(LUT!C31,LUT!$C$4:$E$52,3),IF(C30="n",VLOOKUP(LUT!C31,LUT!$C$4:$E$52,2)," "))</f>
        <v>0</v>
      </c>
      <c r="E30" s="126"/>
      <c r="F30" s="128" t="s">
        <v>84</v>
      </c>
      <c r="G30" s="128" t="s">
        <v>82</v>
      </c>
    </row>
    <row r="31" spans="1:7" ht="30.75">
      <c r="A31" s="65">
        <v>5.04</v>
      </c>
      <c r="B31" s="66" t="s">
        <v>85</v>
      </c>
      <c r="C31" s="125" t="s">
        <v>11</v>
      </c>
      <c r="D31" s="127">
        <f>IF(C31="y",VLOOKUP(LUT!C32,LUT!$C$4:$E$52,3),IF(C31="n",VLOOKUP(LUT!C32,LUT!$C$4:$E$52,2)," "))</f>
        <v>0</v>
      </c>
      <c r="E31" s="126"/>
      <c r="F31" s="128" t="s">
        <v>86</v>
      </c>
      <c r="G31" s="84" t="s">
        <v>68</v>
      </c>
    </row>
    <row r="32" spans="1:7" ht="30" customHeight="1">
      <c r="A32" s="65">
        <v>6.01</v>
      </c>
      <c r="B32" s="66" t="s">
        <v>87</v>
      </c>
      <c r="C32" s="125" t="s">
        <v>11</v>
      </c>
      <c r="D32" s="127">
        <f>IF(C32="y",VLOOKUP(LUT!C33,LUT!$C$4:$E$52,3),IF(C32="n",VLOOKUP(LUT!C33,LUT!$C$4:$E$52,2)," "))</f>
        <v>0</v>
      </c>
      <c r="E32" s="126"/>
      <c r="F32" s="69" t="s">
        <v>88</v>
      </c>
      <c r="G32" s="128" t="s">
        <v>89</v>
      </c>
    </row>
    <row r="33" spans="1:7" ht="30.75">
      <c r="A33" s="65">
        <v>6.02</v>
      </c>
      <c r="B33" s="66" t="s">
        <v>90</v>
      </c>
      <c r="C33" s="125" t="s">
        <v>23</v>
      </c>
      <c r="D33" s="127">
        <f>IF(C33="y",VLOOKUP(LUT!C34,LUT!$C$4:$E$52,3),IF(C33="n",VLOOKUP(LUT!C34,LUT!$C$4:$E$52,2)," "))</f>
        <v>1</v>
      </c>
      <c r="E33" s="126"/>
      <c r="F33" s="69" t="s">
        <v>91</v>
      </c>
      <c r="G33" s="128" t="s">
        <v>92</v>
      </c>
    </row>
    <row r="34" spans="1:7" ht="60.75">
      <c r="A34" s="65">
        <v>6.03</v>
      </c>
      <c r="B34" s="66" t="s">
        <v>93</v>
      </c>
      <c r="C34" s="125" t="s">
        <v>49</v>
      </c>
      <c r="D34" s="127" t="str">
        <f>IF(C34="y",VLOOKUP(LUT!C35,LUT!$C$4:$E$52,3),IF(C34="n",VLOOKUP(LUT!C35,LUT!$C$4:$E$52,2)," "))</f>
        <v xml:space="preserve"> </v>
      </c>
      <c r="E34" s="126"/>
      <c r="F34" s="128" t="s">
        <v>94</v>
      </c>
      <c r="G34" s="128" t="s">
        <v>13</v>
      </c>
    </row>
    <row r="35" spans="1:7">
      <c r="A35" s="65">
        <v>6.04</v>
      </c>
      <c r="B35" s="66" t="s">
        <v>95</v>
      </c>
      <c r="C35" s="125" t="s">
        <v>23</v>
      </c>
      <c r="D35" s="127">
        <f>IF(C35="y",VLOOKUP(LUT!C36,LUT!$C$4:$E$52,3),IF(C35="n",VLOOKUP(LUT!C36,LUT!$C$4:$E$52,2)," "))</f>
        <v>1</v>
      </c>
      <c r="E35" s="126"/>
      <c r="F35" s="128" t="s">
        <v>96</v>
      </c>
      <c r="G35" s="130" t="s">
        <v>97</v>
      </c>
    </row>
    <row r="36" spans="1:7">
      <c r="A36" s="65">
        <v>6.05</v>
      </c>
      <c r="B36" s="66" t="s">
        <v>98</v>
      </c>
      <c r="C36" s="125" t="s">
        <v>11</v>
      </c>
      <c r="D36" s="127">
        <f>IF(C36="y",VLOOKUP(LUT!C37,LUT!$C$4:$E$52,3),IF(C36="n",VLOOKUP(LUT!C37,LUT!$C$4:$E$52,2)," "))</f>
        <v>0</v>
      </c>
      <c r="E36" s="126"/>
      <c r="F36" s="128" t="s">
        <v>99</v>
      </c>
      <c r="G36" s="83" t="s">
        <v>100</v>
      </c>
    </row>
    <row r="37" spans="1:7" ht="45.75">
      <c r="A37" s="65">
        <v>6.06</v>
      </c>
      <c r="B37" s="66" t="s">
        <v>101</v>
      </c>
      <c r="C37" s="125" t="s">
        <v>49</v>
      </c>
      <c r="D37" s="127" t="str">
        <f>IF(C37="y",VLOOKUP(LUT!C38,LUT!$C$4:$E$52,3),IF(C37="n",VLOOKUP(LUT!C38,LUT!$C$4:$E$52,2)," "))</f>
        <v xml:space="preserve"> </v>
      </c>
      <c r="E37" s="126"/>
      <c r="F37" s="128" t="s">
        <v>102</v>
      </c>
      <c r="G37" s="128" t="s">
        <v>103</v>
      </c>
    </row>
    <row r="38" spans="1:7" ht="30.75">
      <c r="A38" s="65">
        <v>6.07</v>
      </c>
      <c r="B38" s="66" t="s">
        <v>104</v>
      </c>
      <c r="C38" s="132" t="s">
        <v>105</v>
      </c>
      <c r="D38" s="127">
        <f>IF(C38="1 or fewer",1,IF(C38="2 or 3",0,IF(C38&gt;="4 or more",-1," ")))</f>
        <v>1</v>
      </c>
      <c r="E38" s="126"/>
      <c r="F38" s="128" t="s">
        <v>106</v>
      </c>
      <c r="G38" s="128" t="s">
        <v>89</v>
      </c>
    </row>
    <row r="39" spans="1:7" ht="30.75">
      <c r="A39" s="65">
        <v>7.01</v>
      </c>
      <c r="B39" s="66" t="s">
        <v>107</v>
      </c>
      <c r="C39" s="125" t="s">
        <v>49</v>
      </c>
      <c r="D39" s="127" t="str">
        <f>IF(C39="y",VLOOKUP(LUT!C40,LUT!$C$4:$E$52,3),IF(C39="n",VLOOKUP(LUT!C40,LUT!$C$4:$E$52,2)," "))</f>
        <v xml:space="preserve"> </v>
      </c>
      <c r="E39" s="126"/>
      <c r="F39" s="131" t="s">
        <v>108</v>
      </c>
      <c r="G39" s="85" t="s">
        <v>68</v>
      </c>
    </row>
    <row r="40" spans="1:7" ht="60.75">
      <c r="A40" s="65">
        <v>7.02</v>
      </c>
      <c r="B40" s="66" t="s">
        <v>109</v>
      </c>
      <c r="C40" s="125" t="s">
        <v>23</v>
      </c>
      <c r="D40" s="127">
        <f>IF(C40="y",VLOOKUP(LUT!C41,LUT!$C$4:$E$52,3),IF(C40="n",VLOOKUP(LUT!C41,LUT!$C$4:$E$52,2)," "))</f>
        <v>1</v>
      </c>
      <c r="E40" s="126"/>
      <c r="F40" s="128" t="s">
        <v>110</v>
      </c>
      <c r="G40" s="128" t="s">
        <v>38</v>
      </c>
    </row>
    <row r="41" spans="1:7" ht="30.75">
      <c r="A41" s="65">
        <v>7.03</v>
      </c>
      <c r="B41" s="66" t="s">
        <v>111</v>
      </c>
      <c r="C41" s="125" t="s">
        <v>23</v>
      </c>
      <c r="D41" s="127">
        <f>IF(C41="y",VLOOKUP(LUT!C42,LUT!$C$4:$E$52,3),IF(C41="n",VLOOKUP(LUT!C42,LUT!$C$4:$E$52,2)," "))</f>
        <v>1</v>
      </c>
      <c r="E41" s="126"/>
      <c r="F41" s="128" t="s">
        <v>112</v>
      </c>
      <c r="G41" s="128" t="s">
        <v>29</v>
      </c>
    </row>
    <row r="42" spans="1:7" ht="30.75">
      <c r="A42" s="65">
        <v>7.04</v>
      </c>
      <c r="B42" s="66" t="s">
        <v>113</v>
      </c>
      <c r="C42" s="125" t="s">
        <v>23</v>
      </c>
      <c r="D42" s="127">
        <f>IF(C42="y",VLOOKUP(LUT!C43,LUT!$C$4:$E$52,3),IF(C42="n",VLOOKUP(LUT!C43,LUT!$C$4:$E$52,2)," "))</f>
        <v>1</v>
      </c>
      <c r="E42" s="126"/>
      <c r="F42" s="128" t="s">
        <v>114</v>
      </c>
      <c r="G42" s="88" t="s">
        <v>115</v>
      </c>
    </row>
    <row r="43" spans="1:7">
      <c r="A43" s="65">
        <v>7.05</v>
      </c>
      <c r="B43" s="66" t="s">
        <v>116</v>
      </c>
      <c r="C43" s="125" t="s">
        <v>11</v>
      </c>
      <c r="D43" s="127">
        <f>IF(C43="y",VLOOKUP(LUT!C44,LUT!$C$4:$E$52,3),IF(C43="n",VLOOKUP(LUT!C44,LUT!$C$4:$E$52,2)," "))</f>
        <v>-1</v>
      </c>
      <c r="E43" s="126"/>
      <c r="F43" s="128" t="s">
        <v>117</v>
      </c>
      <c r="G43" s="86" t="s">
        <v>118</v>
      </c>
    </row>
    <row r="44" spans="1:7" ht="30.75">
      <c r="A44" s="65">
        <v>7.06</v>
      </c>
      <c r="B44" s="66" t="s">
        <v>119</v>
      </c>
      <c r="C44" s="125" t="s">
        <v>49</v>
      </c>
      <c r="D44" s="127" t="str">
        <f>IF(C44="y",VLOOKUP(LUT!C45,LUT!$C$4:$E$52,3),IF(C44="n",VLOOKUP(LUT!C45,LUT!$C$4:$E$52,2)," "))</f>
        <v xml:space="preserve"> </v>
      </c>
      <c r="E44" s="126"/>
      <c r="F44" s="128" t="s">
        <v>120</v>
      </c>
      <c r="G44" s="86" t="s">
        <v>118</v>
      </c>
    </row>
    <row r="45" spans="1:7" ht="91.5">
      <c r="A45" s="65">
        <v>7.07</v>
      </c>
      <c r="B45" s="66" t="s">
        <v>121</v>
      </c>
      <c r="C45" s="125" t="s">
        <v>49</v>
      </c>
      <c r="D45" s="127" t="str">
        <f>IF(C45="y",VLOOKUP(LUT!C46,LUT!$C$4:$E$52,3),IF(C45="n",VLOOKUP(LUT!C46,LUT!$C$4:$E$52,2)," "))</f>
        <v xml:space="preserve"> </v>
      </c>
      <c r="E45" s="126"/>
      <c r="F45" s="128" t="s">
        <v>122</v>
      </c>
      <c r="G45" s="87" t="s">
        <v>123</v>
      </c>
    </row>
    <row r="46" spans="1:7" ht="76.5">
      <c r="A46" s="65">
        <v>7.08</v>
      </c>
      <c r="B46" s="66" t="s">
        <v>124</v>
      </c>
      <c r="C46" s="125" t="s">
        <v>49</v>
      </c>
      <c r="D46" s="127" t="str">
        <f>IF(C46="y",VLOOKUP(LUT!C47,LUT!$C$4:$E$52,3),IF(C46="n",VLOOKUP(LUT!C47,LUT!$C$4:$E$52,2)," "))</f>
        <v xml:space="preserve"> </v>
      </c>
      <c r="E46" s="126"/>
      <c r="F46" s="128" t="s">
        <v>125</v>
      </c>
      <c r="G46" s="87" t="s">
        <v>126</v>
      </c>
    </row>
    <row r="47" spans="1:7" ht="45.75">
      <c r="A47" s="65">
        <v>8.01</v>
      </c>
      <c r="B47" s="66" t="s">
        <v>127</v>
      </c>
      <c r="C47" s="125" t="s">
        <v>49</v>
      </c>
      <c r="D47" s="127" t="str">
        <f>IF(C47="y",VLOOKUP(LUT!C48,LUT!$C$4:$E$52,3),IF(C47="n",VLOOKUP(LUT!C48,LUT!$C$4:$E$52,2)," "))</f>
        <v xml:space="preserve"> </v>
      </c>
      <c r="E47" s="126"/>
      <c r="F47" s="128" t="s">
        <v>128</v>
      </c>
      <c r="G47" s="84" t="s">
        <v>129</v>
      </c>
    </row>
    <row r="48" spans="1:7" ht="30.75">
      <c r="A48" s="65">
        <v>8.02</v>
      </c>
      <c r="B48" s="66" t="s">
        <v>130</v>
      </c>
      <c r="C48" s="125" t="s">
        <v>11</v>
      </c>
      <c r="D48" s="127">
        <f>IF(C48="y",VLOOKUP(LUT!C49,LUT!$C$4:$E$52,3),IF(C48="n",VLOOKUP(LUT!C49,LUT!$C$4:$E$52,2)," "))</f>
        <v>-1</v>
      </c>
      <c r="E48" s="126"/>
      <c r="F48" s="128" t="s">
        <v>131</v>
      </c>
      <c r="G48" s="128" t="s">
        <v>132</v>
      </c>
    </row>
    <row r="49" spans="1:7" ht="30.75">
      <c r="A49" s="65">
        <v>8.0299999999999994</v>
      </c>
      <c r="B49" s="66" t="s">
        <v>133</v>
      </c>
      <c r="C49" s="125" t="s">
        <v>23</v>
      </c>
      <c r="D49" s="127">
        <f>IF(C49="y",VLOOKUP(LUT!C50,LUT!$C$4:$E$52,3),IF(C49="n",VLOOKUP(LUT!C50,LUT!$C$4:$E$52,2)," "))</f>
        <v>-1</v>
      </c>
      <c r="E49" s="126"/>
      <c r="F49" s="128" t="s">
        <v>134</v>
      </c>
      <c r="G49" s="128" t="s">
        <v>135</v>
      </c>
    </row>
    <row r="50" spans="1:7" ht="30.75">
      <c r="A50" s="65">
        <v>8.0399999999999991</v>
      </c>
      <c r="B50" s="66" t="s">
        <v>136</v>
      </c>
      <c r="C50" s="125" t="s">
        <v>23</v>
      </c>
      <c r="D50" s="127">
        <f>IF(C50="y",VLOOKUP(LUT!C51,LUT!$C$4:$E$52,3),IF(C50="n",VLOOKUP(LUT!C51,LUT!$C$4:$E$52,2)," "))</f>
        <v>1</v>
      </c>
      <c r="E50" s="126"/>
      <c r="F50" s="128" t="s">
        <v>137</v>
      </c>
      <c r="G50" s="128" t="s">
        <v>138</v>
      </c>
    </row>
    <row r="51" spans="1:7">
      <c r="A51" s="65">
        <v>8.0500000000000007</v>
      </c>
      <c r="B51" s="66" t="s">
        <v>139</v>
      </c>
      <c r="C51" s="125" t="s">
        <v>11</v>
      </c>
      <c r="D51" s="127">
        <f>IF(C51="y",VLOOKUP(LUT!C52,LUT!$C$4:$E$52,3),IF(C51="n",VLOOKUP(LUT!C52,LUT!$C$4:$E$52,2)," "))</f>
        <v>1</v>
      </c>
      <c r="E51" s="126"/>
      <c r="F51" s="128" t="s">
        <v>140</v>
      </c>
      <c r="G51" s="128"/>
    </row>
    <row r="52" spans="1:7">
      <c r="A52" s="70"/>
      <c r="B52" s="71"/>
      <c r="C52" s="125"/>
      <c r="D52" s="125"/>
      <c r="E52" s="126"/>
      <c r="F52" s="125"/>
      <c r="G52" s="125"/>
    </row>
    <row r="53" spans="1:7" ht="29.25" customHeight="1" thickTop="1">
      <c r="A53" s="125"/>
      <c r="B53" s="125"/>
      <c r="C53" s="72" t="s">
        <v>141</v>
      </c>
      <c r="D53" s="133">
        <f>SUM(D3:D51)</f>
        <v>20</v>
      </c>
      <c r="E53" s="134"/>
      <c r="F53" s="125"/>
      <c r="G53" s="125"/>
    </row>
    <row r="54" spans="1:7" ht="33" customHeight="1">
      <c r="A54" s="125"/>
      <c r="B54" s="125"/>
      <c r="C54" s="73" t="s">
        <v>142</v>
      </c>
      <c r="D54" s="135" t="str">
        <f>IF(E60="no","more info needed",IF(D53&lt;1,"accept",IF(D53&gt;6,"reject","evaluate further")))</f>
        <v>reject</v>
      </c>
      <c r="E54" s="134"/>
      <c r="F54" s="125"/>
      <c r="G54" s="125"/>
    </row>
    <row r="55" spans="1:7">
      <c r="A55" s="125"/>
      <c r="B55" s="125"/>
      <c r="C55" s="125"/>
      <c r="D55" s="125"/>
      <c r="E55" s="126"/>
      <c r="F55" s="125"/>
      <c r="G55" s="125"/>
    </row>
    <row r="56" spans="1:7" ht="76.5">
      <c r="A56" s="125"/>
      <c r="B56" s="74" t="s">
        <v>143</v>
      </c>
      <c r="C56" s="75" t="s">
        <v>144</v>
      </c>
      <c r="D56" s="76" t="s">
        <v>145</v>
      </c>
      <c r="E56" s="134"/>
      <c r="F56" s="136"/>
      <c r="G56" s="125"/>
    </row>
    <row r="57" spans="1:7">
      <c r="A57" s="125"/>
      <c r="B57" s="77" t="s">
        <v>146</v>
      </c>
      <c r="C57" s="137">
        <f>COUNTIF(C3:C15, "y")+COUNTIF(C3:C15, "n")+COUNTIF(C6:C7, "1")+COUNTIF(C6:C7, "2")+COUNTIF(C6:C7, "3")</f>
        <v>11</v>
      </c>
      <c r="D57" s="138" t="str">
        <f>IF(C57&gt;=2,"yes","no")</f>
        <v>yes</v>
      </c>
      <c r="E57" s="134"/>
      <c r="F57" s="125"/>
      <c r="G57" s="125"/>
    </row>
    <row r="58" spans="1:7">
      <c r="A58" s="125"/>
      <c r="B58" s="78" t="s">
        <v>147</v>
      </c>
      <c r="C58" s="137">
        <f>COUNTIF(C16:C27,"y")+COUNTIF(C16:C27,"n")</f>
        <v>11</v>
      </c>
      <c r="D58" s="138" t="str">
        <f>IF(C58&gt;=2,"yes","no")</f>
        <v>yes</v>
      </c>
      <c r="E58" s="134"/>
      <c r="F58" s="125"/>
      <c r="G58" s="125"/>
    </row>
    <row r="59" spans="1:7">
      <c r="A59" s="125"/>
      <c r="B59" s="77" t="s">
        <v>148</v>
      </c>
      <c r="C59" s="137">
        <f>COUNTIF(C28:C51,"y")+COUNTIF(C28:C51, "n")+COUNT(C28:C51)</f>
        <v>16</v>
      </c>
      <c r="D59" s="138" t="str">
        <f>IF(C59&gt;=6,"yes","no")</f>
        <v>yes</v>
      </c>
      <c r="E59" s="134"/>
      <c r="F59" s="125"/>
      <c r="G59" s="125"/>
    </row>
    <row r="60" spans="1:7">
      <c r="A60" s="125"/>
      <c r="B60" s="79" t="s">
        <v>149</v>
      </c>
      <c r="C60" s="139">
        <f>SUM(C57:C59)</f>
        <v>38</v>
      </c>
      <c r="D60" s="135" t="str">
        <f>IF(D57="no","no",IF(D58="no","no",IF(D59="no","no","yes")))</f>
        <v>yes</v>
      </c>
      <c r="E60" s="134"/>
      <c r="F60" s="125"/>
      <c r="G60" s="125"/>
    </row>
    <row r="61" spans="1:7">
      <c r="A61" s="125"/>
      <c r="B61" s="125"/>
      <c r="C61" s="125"/>
      <c r="D61" s="125"/>
      <c r="E61" s="126"/>
      <c r="F61" s="125"/>
      <c r="G61" s="125"/>
    </row>
    <row r="62" spans="1:7">
      <c r="A62" s="125"/>
      <c r="B62" s="125"/>
      <c r="C62" s="125"/>
      <c r="D62" s="125"/>
      <c r="E62" s="126"/>
      <c r="F62" s="125"/>
      <c r="G62" s="125"/>
    </row>
    <row r="63" spans="1:7">
      <c r="A63" s="125"/>
      <c r="B63" s="89" t="s">
        <v>150</v>
      </c>
      <c r="C63" s="89"/>
      <c r="D63" s="89"/>
      <c r="E63" s="134"/>
      <c r="F63" s="125"/>
      <c r="G63" s="125"/>
    </row>
    <row r="64" spans="1:7">
      <c r="A64" s="125"/>
      <c r="B64" s="90" t="s">
        <v>151</v>
      </c>
      <c r="C64" s="91"/>
      <c r="D64" s="92"/>
      <c r="E64" s="134"/>
      <c r="F64" s="125"/>
      <c r="G64" s="125"/>
    </row>
    <row r="65" spans="1:7">
      <c r="A65" s="125">
        <v>9.01</v>
      </c>
      <c r="B65" s="140" t="s">
        <v>152</v>
      </c>
      <c r="C65" s="141"/>
      <c r="D65" s="142"/>
      <c r="E65" s="134"/>
      <c r="F65" s="125"/>
      <c r="G65" s="125"/>
    </row>
    <row r="66" spans="1:7">
      <c r="A66" s="125">
        <v>9.02</v>
      </c>
      <c r="B66" s="140" t="s">
        <v>153</v>
      </c>
      <c r="C66" s="143"/>
      <c r="D66" s="144"/>
      <c r="E66" s="134"/>
      <c r="F66" s="125"/>
      <c r="G66" s="125"/>
    </row>
    <row r="67" spans="1:7">
      <c r="A67" s="125">
        <v>9.0299999999999994</v>
      </c>
      <c r="B67" s="140" t="s">
        <v>154</v>
      </c>
      <c r="C67" s="145"/>
      <c r="D67" s="146"/>
      <c r="E67" s="134"/>
      <c r="F67" s="125"/>
      <c r="G67" s="125"/>
    </row>
    <row r="68" spans="1:7">
      <c r="A68" s="125">
        <v>9.0399999999999991</v>
      </c>
      <c r="B68" s="140" t="s">
        <v>155</v>
      </c>
      <c r="C68" s="145"/>
      <c r="D68" s="146"/>
      <c r="E68" s="134"/>
      <c r="F68" s="125"/>
      <c r="G68" s="125"/>
    </row>
    <row r="69" spans="1:7">
      <c r="A69" s="125">
        <v>9.0500000000000007</v>
      </c>
      <c r="B69" s="140" t="s">
        <v>156</v>
      </c>
      <c r="C69" s="145"/>
      <c r="D69" s="146"/>
      <c r="E69" s="134"/>
      <c r="F69" s="125"/>
      <c r="G69" s="125"/>
    </row>
    <row r="70" spans="1:7">
      <c r="A70" s="125">
        <v>9.06</v>
      </c>
      <c r="B70" s="140" t="s">
        <v>157</v>
      </c>
      <c r="C70" s="145"/>
      <c r="D70" s="146"/>
      <c r="E70" s="134"/>
      <c r="F70" s="125"/>
      <c r="G70" s="125"/>
    </row>
    <row r="71" spans="1:7">
      <c r="A71" s="125">
        <v>9.07</v>
      </c>
      <c r="B71" s="140" t="s">
        <v>158</v>
      </c>
      <c r="C71" s="147"/>
      <c r="D71" s="148" t="str">
        <f>IF(C71="yes", IF(OR(C65="?", C66="?", C67="no", C67="?"), "eval.", IF(AND(C65="yes", C66="yes", C67="yes"), "reject", IF(OR(C65="no", C66="no"), "accept", " ")))," ")</f>
        <v xml:space="preserve"> </v>
      </c>
      <c r="E71" s="134"/>
      <c r="F71" s="125"/>
      <c r="G71" s="125"/>
    </row>
    <row r="72" spans="1:7">
      <c r="A72" s="125">
        <v>9.08</v>
      </c>
      <c r="B72" s="140" t="s">
        <v>159</v>
      </c>
      <c r="C72" s="149"/>
      <c r="D72" s="150" t="str">
        <f>IF(C71="yes","STOP",IF(C72="yes",IF(C68="no","accept",IF(AND(C68="yes",OR(C69="yes",C70="yes")),"reject",IF(OR(C68="?",C69="?",C70="?",C69="no",C70="no"),"eval.",""))), ""))</f>
        <v/>
      </c>
      <c r="E72" s="134"/>
      <c r="F72" s="125"/>
      <c r="G72" s="125"/>
    </row>
    <row r="73" spans="1:7">
      <c r="A73" s="125">
        <v>9.09</v>
      </c>
      <c r="B73" s="151" t="s">
        <v>160</v>
      </c>
      <c r="C73" s="152"/>
      <c r="D73" s="153" t="str">
        <f>IF(OR(C71="yes",C72="yes"),"STOP",IF(C73="yes",IF(AND(LUT!I26="accept",LUT!I27="accept"),"accept",IF(AND(LUT!I26="eval.",LUT!I27="eval."),"eval.",IF(OR(LUT!I26="reject",LUT!I27="reject"),"reject",""))),""))</f>
        <v/>
      </c>
      <c r="E73" s="134"/>
      <c r="F73" s="125"/>
      <c r="G73" s="125"/>
    </row>
    <row r="74" spans="1:7">
      <c r="A74" s="125"/>
      <c r="B74" s="80" t="s">
        <v>161</v>
      </c>
      <c r="C74" s="154" t="str">
        <f>IF(OR(D71="accept", D72="accept", D73="accept"), "Accept", IF(OR(D71="eval.", D72="eval.", D73="eval."), "Evaluate Further", IF(OR(D71="reject", D72="reject",D73="reject"), "Reject", "")))</f>
        <v/>
      </c>
      <c r="D74" s="155"/>
      <c r="E74" s="134"/>
      <c r="F74" s="125"/>
      <c r="G74" s="125"/>
    </row>
    <row r="75" spans="1:7">
      <c r="A75" s="125"/>
      <c r="B75" s="128"/>
      <c r="C75" s="128"/>
      <c r="D75" s="125"/>
      <c r="E75" s="126"/>
      <c r="F75" s="125"/>
      <c r="G75" s="125"/>
    </row>
    <row r="76" spans="1:7">
      <c r="A76" s="125"/>
      <c r="B76" s="128"/>
      <c r="C76" s="128"/>
      <c r="D76" s="125"/>
      <c r="E76" s="126"/>
      <c r="F76" s="125"/>
      <c r="G76" s="125"/>
    </row>
    <row r="77" spans="1:7">
      <c r="A77" s="125"/>
      <c r="B77" s="128"/>
      <c r="C77" s="128"/>
      <c r="D77" s="125"/>
      <c r="E77" s="126"/>
      <c r="F77" s="125"/>
      <c r="G77" s="125"/>
    </row>
    <row r="78" spans="1:7">
      <c r="A78" s="125"/>
      <c r="B78" s="128"/>
      <c r="C78" s="128"/>
      <c r="D78" s="125"/>
      <c r="E78" s="126"/>
      <c r="F78" s="125"/>
      <c r="G78" s="125"/>
    </row>
    <row r="79" spans="1:7">
      <c r="A79" s="125"/>
      <c r="B79" s="128"/>
      <c r="C79" s="128"/>
      <c r="D79" s="125"/>
      <c r="E79" s="126"/>
      <c r="F79" s="125"/>
      <c r="G79" s="125"/>
    </row>
    <row r="80" spans="1:7">
      <c r="A80" s="125"/>
      <c r="B80" s="128"/>
      <c r="C80" s="128"/>
      <c r="D80" s="125"/>
      <c r="E80" s="126"/>
      <c r="F80" s="125"/>
      <c r="G80" s="125"/>
    </row>
    <row r="81" spans="1:7">
      <c r="A81" s="125"/>
      <c r="B81" s="128"/>
      <c r="C81" s="128"/>
      <c r="D81" s="125"/>
      <c r="E81" s="126"/>
      <c r="F81" s="125"/>
      <c r="G81" s="125"/>
    </row>
    <row r="82" spans="1:7">
      <c r="A82" s="125"/>
      <c r="B82" s="128"/>
      <c r="C82" s="128"/>
      <c r="D82" s="125"/>
      <c r="E82" s="126"/>
      <c r="F82" s="125"/>
      <c r="G82" s="125"/>
    </row>
    <row r="83" spans="1:7">
      <c r="A83" s="125"/>
      <c r="B83" s="128"/>
      <c r="C83" s="128"/>
      <c r="D83" s="125"/>
      <c r="E83" s="126"/>
      <c r="F83" s="125"/>
      <c r="G83" s="125"/>
    </row>
    <row r="84" spans="1:7">
      <c r="A84" s="125"/>
      <c r="B84" s="128"/>
      <c r="C84" s="128"/>
      <c r="D84" s="125"/>
      <c r="E84" s="126"/>
      <c r="F84" s="125"/>
      <c r="G84" s="125"/>
    </row>
    <row r="85" spans="1:7">
      <c r="A85" s="125"/>
      <c r="B85" s="128"/>
      <c r="C85" s="128"/>
      <c r="D85" s="125"/>
      <c r="E85" s="126"/>
      <c r="F85" s="125"/>
      <c r="G85" s="125"/>
    </row>
    <row r="86" spans="1:7">
      <c r="A86" s="125"/>
      <c r="B86" s="125"/>
      <c r="C86" s="125"/>
      <c r="D86" s="125"/>
      <c r="E86" s="126"/>
      <c r="F86" s="125"/>
      <c r="G86" s="125"/>
    </row>
    <row r="107" spans="6:6">
      <c r="F107" s="125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hyperlinks>
    <hyperlink ref="G14" r:id="rId1" display="https://keyserver.lucidcentral.org/weeds/data/media/Html/dactylis_glomerata.htm" xr:uid="{E5EDDA2E-8B20-462C-9240-9180FF1ADCAE}"/>
    <hyperlink ref="G16" r:id="rId2" xr:uid="{C8CB865C-B2CE-444A-AF44-C49CB11DCB45}"/>
    <hyperlink ref="G21" r:id="rId3" xr:uid="{6AF64D6C-7116-4477-A53F-255200381C07}"/>
    <hyperlink ref="G26" r:id="rId4" xr:uid="{CF550C20-5A58-413C-80A8-D12581C0A8A5}"/>
    <hyperlink ref="G28" r:id="rId5" xr:uid="{04F29737-2A4C-47D0-AA6F-63A080516070}"/>
    <hyperlink ref="G31" r:id="rId6" xr:uid="{7BE60F0F-4964-49E6-81FC-0E949E220E75}"/>
    <hyperlink ref="G39" r:id="rId7" xr:uid="{27019426-1237-4434-9F89-4CE187A5DD3B}"/>
    <hyperlink ref="G47" r:id="rId8" xr:uid="{9B469391-B538-490D-A603-DD91BC79B7D8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defaultColWidth="8.85546875" defaultRowHeight="15"/>
  <cols>
    <col min="1" max="1" width="6.85546875" customWidth="1"/>
    <col min="8" max="8" width="18.28515625" customWidth="1"/>
  </cols>
  <sheetData>
    <row r="1" spans="2:18" ht="15.75" thickBot="1"/>
    <row r="2" spans="2:18" ht="15.75" thickBot="1">
      <c r="B2" t="s">
        <v>162</v>
      </c>
      <c r="H2" s="111" t="s">
        <v>163</v>
      </c>
      <c r="I2" s="112"/>
      <c r="J2" s="112"/>
      <c r="K2" s="112"/>
      <c r="L2" s="112"/>
      <c r="M2" s="112"/>
      <c r="N2" s="112"/>
      <c r="O2" s="112"/>
      <c r="P2" s="112"/>
      <c r="Q2" s="112"/>
      <c r="R2" s="113"/>
    </row>
    <row r="3" spans="2:18">
      <c r="B3" s="1" t="s">
        <v>143</v>
      </c>
      <c r="C3" s="2" t="s">
        <v>4</v>
      </c>
      <c r="D3" s="2" t="s">
        <v>164</v>
      </c>
      <c r="E3" s="3" t="s">
        <v>165</v>
      </c>
      <c r="H3" s="156" t="s">
        <v>166</v>
      </c>
      <c r="I3" s="157"/>
      <c r="J3" s="157"/>
      <c r="K3" s="157"/>
      <c r="L3" s="157"/>
      <c r="M3" s="157"/>
      <c r="N3" s="157"/>
      <c r="O3" s="157"/>
      <c r="P3" s="157"/>
      <c r="Q3" s="157"/>
      <c r="R3" s="158"/>
    </row>
    <row r="4" spans="2:18">
      <c r="B4" s="4" t="s">
        <v>167</v>
      </c>
      <c r="C4">
        <v>1.01</v>
      </c>
      <c r="D4">
        <v>0</v>
      </c>
      <c r="E4" s="5">
        <v>-3</v>
      </c>
      <c r="H4" s="105" t="s">
        <v>168</v>
      </c>
      <c r="I4" s="106"/>
      <c r="J4" s="106"/>
      <c r="K4" s="106"/>
      <c r="L4" s="106"/>
      <c r="M4" s="106"/>
      <c r="N4" s="106"/>
      <c r="O4" s="106"/>
      <c r="P4" s="106"/>
      <c r="Q4" s="106"/>
      <c r="R4" s="16" t="s">
        <v>169</v>
      </c>
    </row>
    <row r="5" spans="2:18">
      <c r="B5" s="4" t="s">
        <v>148</v>
      </c>
      <c r="C5">
        <v>1.02</v>
      </c>
      <c r="D5">
        <v>-1</v>
      </c>
      <c r="E5" s="5">
        <v>1</v>
      </c>
      <c r="H5" s="105" t="s">
        <v>170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>
      <c r="B6" s="4" t="s">
        <v>148</v>
      </c>
      <c r="C6">
        <v>1.03</v>
      </c>
      <c r="D6">
        <v>-1</v>
      </c>
      <c r="E6" s="5">
        <v>1</v>
      </c>
      <c r="H6" s="105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>
      <c r="B7" s="4"/>
      <c r="C7">
        <v>2.0099999999999998</v>
      </c>
      <c r="D7" s="93" t="s">
        <v>171</v>
      </c>
      <c r="E7" s="94"/>
      <c r="H7" s="107" t="s">
        <v>172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>
      <c r="B8" s="4"/>
      <c r="C8">
        <v>2.02</v>
      </c>
      <c r="D8" s="95"/>
      <c r="E8" s="96"/>
      <c r="H8" s="107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>
      <c r="B9" s="4" t="s">
        <v>148</v>
      </c>
      <c r="C9">
        <v>2.0299999999999998</v>
      </c>
      <c r="D9">
        <v>0</v>
      </c>
      <c r="E9" s="5">
        <v>1</v>
      </c>
      <c r="H9" s="107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>
      <c r="B10" s="4" t="s">
        <v>148</v>
      </c>
      <c r="C10">
        <v>2.04</v>
      </c>
      <c r="D10">
        <v>0</v>
      </c>
      <c r="E10" s="5">
        <v>1</v>
      </c>
      <c r="H10" s="107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>
      <c r="B11" s="4"/>
      <c r="C11">
        <v>2.0499999999999998</v>
      </c>
      <c r="E11" s="5"/>
      <c r="H11" s="107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>
      <c r="B12" s="4" t="s">
        <v>148</v>
      </c>
      <c r="C12">
        <v>3.01</v>
      </c>
      <c r="D12" s="97" t="s">
        <v>173</v>
      </c>
      <c r="E12" s="98"/>
      <c r="H12" s="114" t="s">
        <v>174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7"/>
    </row>
    <row r="13" spans="2:18">
      <c r="B13" s="4" t="s">
        <v>175</v>
      </c>
      <c r="C13">
        <v>3.02</v>
      </c>
      <c r="D13" s="99"/>
      <c r="E13" s="100"/>
      <c r="H13" s="4" t="s">
        <v>176</v>
      </c>
      <c r="I13" s="10">
        <v>2.0499999999999998</v>
      </c>
      <c r="J13" s="10" t="s">
        <v>49</v>
      </c>
      <c r="K13" s="10" t="s">
        <v>177</v>
      </c>
      <c r="L13" s="10" t="s">
        <v>178</v>
      </c>
      <c r="M13" s="115"/>
      <c r="N13" s="115"/>
      <c r="O13" s="115"/>
      <c r="P13" s="115"/>
      <c r="Q13" s="115"/>
      <c r="R13" s="117"/>
    </row>
    <row r="14" spans="2:18">
      <c r="B14" s="4" t="s">
        <v>146</v>
      </c>
      <c r="C14">
        <v>3.03</v>
      </c>
      <c r="D14" s="99"/>
      <c r="E14" s="100"/>
      <c r="H14" s="107" t="s">
        <v>172</v>
      </c>
      <c r="I14" s="10">
        <v>3.01</v>
      </c>
      <c r="J14" s="10">
        <v>-1</v>
      </c>
      <c r="K14" s="10">
        <v>0</v>
      </c>
      <c r="L14" s="10">
        <v>-2</v>
      </c>
      <c r="M14" s="115"/>
      <c r="N14" s="115"/>
      <c r="O14" s="115"/>
      <c r="P14" s="115"/>
      <c r="Q14" s="115"/>
      <c r="R14" s="117"/>
    </row>
    <row r="15" spans="2:18" ht="15.75" thickBot="1">
      <c r="B15" s="4" t="s">
        <v>175</v>
      </c>
      <c r="C15">
        <v>3.04</v>
      </c>
      <c r="D15" s="99"/>
      <c r="E15" s="100"/>
      <c r="H15" s="116"/>
      <c r="I15" s="13" t="s">
        <v>179</v>
      </c>
      <c r="J15" s="13">
        <v>0</v>
      </c>
      <c r="K15" s="13">
        <v>0</v>
      </c>
      <c r="L15" s="13">
        <v>0</v>
      </c>
      <c r="M15" s="118"/>
      <c r="N15" s="118"/>
      <c r="O15" s="118"/>
      <c r="P15" s="118"/>
      <c r="Q15" s="118"/>
      <c r="R15" s="119"/>
    </row>
    <row r="16" spans="2:18">
      <c r="B16" s="4" t="s">
        <v>148</v>
      </c>
      <c r="C16">
        <v>3.05</v>
      </c>
      <c r="D16" s="101"/>
      <c r="E16" s="102"/>
    </row>
    <row r="17" spans="2:11">
      <c r="B17" s="4" t="s">
        <v>180</v>
      </c>
      <c r="C17">
        <v>4.01</v>
      </c>
      <c r="D17">
        <v>0</v>
      </c>
      <c r="E17" s="5">
        <v>1</v>
      </c>
    </row>
    <row r="18" spans="2:11" ht="15.75" thickBot="1">
      <c r="B18" s="4" t="s">
        <v>148</v>
      </c>
      <c r="C18">
        <v>4.0199999999999996</v>
      </c>
      <c r="D18">
        <v>0</v>
      </c>
      <c r="E18" s="5">
        <v>1</v>
      </c>
    </row>
    <row r="19" spans="2:11">
      <c r="B19" s="4" t="s">
        <v>148</v>
      </c>
      <c r="C19">
        <v>4.03</v>
      </c>
      <c r="D19">
        <v>0</v>
      </c>
      <c r="E19" s="5">
        <v>1</v>
      </c>
      <c r="H19" s="111" t="s">
        <v>181</v>
      </c>
      <c r="I19" s="112"/>
      <c r="J19" s="112"/>
      <c r="K19" s="113"/>
    </row>
    <row r="20" spans="2:11">
      <c r="B20" s="4" t="s">
        <v>146</v>
      </c>
      <c r="C20">
        <v>4.04</v>
      </c>
      <c r="D20">
        <v>-1</v>
      </c>
      <c r="E20" s="5">
        <v>1</v>
      </c>
      <c r="H20" s="4" t="s">
        <v>182</v>
      </c>
      <c r="I20" s="12">
        <v>1</v>
      </c>
      <c r="J20" s="12">
        <v>2</v>
      </c>
      <c r="K20" s="9">
        <v>4</v>
      </c>
    </row>
    <row r="21" spans="2:11" ht="15.75" thickBot="1">
      <c r="B21" s="4" t="s">
        <v>148</v>
      </c>
      <c r="C21">
        <v>4.05</v>
      </c>
      <c r="D21">
        <v>0</v>
      </c>
      <c r="E21" s="5">
        <v>1</v>
      </c>
      <c r="H21" s="6" t="s">
        <v>6</v>
      </c>
      <c r="I21" s="14">
        <v>1</v>
      </c>
      <c r="J21" s="14">
        <v>0</v>
      </c>
      <c r="K21" s="15">
        <v>-1</v>
      </c>
    </row>
    <row r="22" spans="2:11">
      <c r="B22" s="4" t="s">
        <v>148</v>
      </c>
      <c r="C22">
        <v>4.0599999999999996</v>
      </c>
      <c r="D22">
        <v>0</v>
      </c>
      <c r="E22" s="5">
        <v>1</v>
      </c>
    </row>
    <row r="23" spans="2:11">
      <c r="B23" s="4" t="s">
        <v>148</v>
      </c>
      <c r="C23">
        <v>4.07</v>
      </c>
      <c r="D23">
        <v>0</v>
      </c>
      <c r="E23" s="5">
        <v>1</v>
      </c>
    </row>
    <row r="24" spans="2:11" ht="15.75" thickBot="1">
      <c r="B24" s="4" t="s">
        <v>175</v>
      </c>
      <c r="C24">
        <v>4.08</v>
      </c>
      <c r="D24">
        <v>0</v>
      </c>
      <c r="E24" s="5">
        <v>1</v>
      </c>
    </row>
    <row r="25" spans="2:11">
      <c r="B25" s="4" t="s">
        <v>175</v>
      </c>
      <c r="C25">
        <v>4.09</v>
      </c>
      <c r="D25">
        <v>0</v>
      </c>
      <c r="E25" s="5">
        <v>1</v>
      </c>
      <c r="H25" s="108" t="s">
        <v>183</v>
      </c>
      <c r="I25" s="109"/>
      <c r="J25" s="109"/>
      <c r="K25" s="110"/>
    </row>
    <row r="26" spans="2:11">
      <c r="B26" s="4" t="s">
        <v>175</v>
      </c>
      <c r="C26">
        <v>4.0999999999999996</v>
      </c>
      <c r="D26">
        <v>0</v>
      </c>
      <c r="E26" s="5">
        <v>1</v>
      </c>
      <c r="H26" s="55" t="s">
        <v>184</v>
      </c>
      <c r="I26" s="159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/>
      </c>
      <c r="J26" s="159"/>
      <c r="K26" s="160"/>
    </row>
    <row r="27" spans="2:11" ht="15.75" thickBot="1">
      <c r="B27" s="4" t="s">
        <v>175</v>
      </c>
      <c r="C27">
        <v>4.1100000000000003</v>
      </c>
      <c r="D27">
        <v>0</v>
      </c>
      <c r="E27" s="5">
        <v>1</v>
      </c>
      <c r="H27" s="56" t="s">
        <v>185</v>
      </c>
      <c r="I27" s="161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/>
      </c>
      <c r="J27" s="161"/>
      <c r="K27" s="162"/>
    </row>
    <row r="28" spans="2:11">
      <c r="B28" s="4" t="s">
        <v>148</v>
      </c>
      <c r="C28">
        <v>4.12</v>
      </c>
      <c r="D28">
        <v>0</v>
      </c>
      <c r="E28" s="5">
        <v>1</v>
      </c>
    </row>
    <row r="29" spans="2:11">
      <c r="B29" s="4" t="s">
        <v>186</v>
      </c>
      <c r="C29">
        <v>5.01</v>
      </c>
      <c r="D29">
        <v>0</v>
      </c>
      <c r="E29" s="5">
        <v>5</v>
      </c>
    </row>
    <row r="30" spans="2:11">
      <c r="B30" s="4" t="s">
        <v>148</v>
      </c>
      <c r="C30">
        <v>5.0199999999999996</v>
      </c>
      <c r="D30">
        <v>0</v>
      </c>
      <c r="E30" s="5">
        <v>1</v>
      </c>
    </row>
    <row r="31" spans="2:11">
      <c r="B31" s="4" t="s">
        <v>175</v>
      </c>
      <c r="C31">
        <v>5.03</v>
      </c>
      <c r="D31">
        <v>0</v>
      </c>
      <c r="E31" s="5">
        <v>1</v>
      </c>
    </row>
    <row r="32" spans="2:11">
      <c r="B32" s="4" t="s">
        <v>148</v>
      </c>
      <c r="C32">
        <v>5.04</v>
      </c>
      <c r="D32">
        <v>0</v>
      </c>
      <c r="E32" s="5">
        <v>1</v>
      </c>
    </row>
    <row r="33" spans="2:5">
      <c r="B33" s="4" t="s">
        <v>148</v>
      </c>
      <c r="C33">
        <v>6.01</v>
      </c>
      <c r="D33">
        <v>0</v>
      </c>
      <c r="E33" s="5">
        <v>1</v>
      </c>
    </row>
    <row r="34" spans="2:5">
      <c r="B34" s="4" t="s">
        <v>148</v>
      </c>
      <c r="C34">
        <v>6.02</v>
      </c>
      <c r="D34">
        <v>-1</v>
      </c>
      <c r="E34" s="5">
        <v>1</v>
      </c>
    </row>
    <row r="35" spans="2:5">
      <c r="B35" s="4" t="s">
        <v>146</v>
      </c>
      <c r="C35">
        <v>6.03</v>
      </c>
      <c r="D35">
        <v>-1</v>
      </c>
      <c r="E35" s="5">
        <v>1</v>
      </c>
    </row>
    <row r="36" spans="2:5">
      <c r="B36" s="4" t="s">
        <v>148</v>
      </c>
      <c r="C36">
        <v>6.04</v>
      </c>
      <c r="D36">
        <v>-1</v>
      </c>
      <c r="E36" s="5">
        <v>1</v>
      </c>
    </row>
    <row r="37" spans="2:5">
      <c r="B37" s="4" t="s">
        <v>148</v>
      </c>
      <c r="C37">
        <v>6.05</v>
      </c>
      <c r="D37">
        <v>0</v>
      </c>
      <c r="E37" s="5">
        <v>-1</v>
      </c>
    </row>
    <row r="38" spans="2:5">
      <c r="B38" s="4" t="s">
        <v>146</v>
      </c>
      <c r="C38">
        <v>6.06</v>
      </c>
      <c r="D38">
        <v>-1</v>
      </c>
      <c r="E38" s="5">
        <v>1</v>
      </c>
    </row>
    <row r="39" spans="2:5">
      <c r="B39" s="4" t="s">
        <v>148</v>
      </c>
      <c r="C39">
        <v>6.07</v>
      </c>
      <c r="D39" s="103" t="s">
        <v>187</v>
      </c>
      <c r="E39" s="104"/>
    </row>
    <row r="40" spans="2:5">
      <c r="B40" s="4" t="s">
        <v>146</v>
      </c>
      <c r="C40">
        <v>7.01</v>
      </c>
      <c r="D40">
        <v>-1</v>
      </c>
      <c r="E40" s="5">
        <v>1</v>
      </c>
    </row>
    <row r="41" spans="2:5">
      <c r="B41" s="4" t="s">
        <v>148</v>
      </c>
      <c r="C41">
        <v>7.02</v>
      </c>
      <c r="D41">
        <v>-1</v>
      </c>
      <c r="E41" s="5">
        <v>1</v>
      </c>
    </row>
    <row r="42" spans="2:5">
      <c r="B42" s="4" t="s">
        <v>146</v>
      </c>
      <c r="C42">
        <v>7.03</v>
      </c>
      <c r="D42">
        <v>-1</v>
      </c>
      <c r="E42" s="5">
        <v>1</v>
      </c>
    </row>
    <row r="43" spans="2:5">
      <c r="B43" s="4" t="s">
        <v>148</v>
      </c>
      <c r="C43">
        <v>7.04</v>
      </c>
      <c r="D43">
        <v>-1</v>
      </c>
      <c r="E43" s="5">
        <v>1</v>
      </c>
    </row>
    <row r="44" spans="2:5">
      <c r="B44" s="4" t="s">
        <v>175</v>
      </c>
      <c r="C44">
        <v>7.05</v>
      </c>
      <c r="D44">
        <v>-1</v>
      </c>
      <c r="E44" s="5">
        <v>1</v>
      </c>
    </row>
    <row r="45" spans="2:5">
      <c r="B45" s="4" t="s">
        <v>175</v>
      </c>
      <c r="C45">
        <v>7.06</v>
      </c>
      <c r="D45">
        <v>-1</v>
      </c>
      <c r="E45" s="5">
        <v>1</v>
      </c>
    </row>
    <row r="46" spans="2:5">
      <c r="B46" s="4" t="s">
        <v>148</v>
      </c>
      <c r="C46">
        <v>7.07</v>
      </c>
      <c r="D46">
        <v>-1</v>
      </c>
      <c r="E46" s="5">
        <v>1</v>
      </c>
    </row>
    <row r="47" spans="2:5">
      <c r="B47" s="4" t="s">
        <v>148</v>
      </c>
      <c r="C47">
        <v>7.08</v>
      </c>
      <c r="D47">
        <v>-1</v>
      </c>
      <c r="E47" s="5">
        <v>1</v>
      </c>
    </row>
    <row r="48" spans="2:5">
      <c r="B48" s="4" t="s">
        <v>148</v>
      </c>
      <c r="C48">
        <v>8.01</v>
      </c>
      <c r="D48">
        <v>-1</v>
      </c>
      <c r="E48" s="5">
        <v>1</v>
      </c>
    </row>
    <row r="49" spans="2:5">
      <c r="B49" s="4" t="s">
        <v>148</v>
      </c>
      <c r="C49">
        <v>8.02</v>
      </c>
      <c r="D49">
        <v>-1</v>
      </c>
      <c r="E49" s="5">
        <v>1</v>
      </c>
    </row>
    <row r="50" spans="2:5">
      <c r="B50" s="4" t="s">
        <v>146</v>
      </c>
      <c r="C50">
        <v>8.0299999999999994</v>
      </c>
      <c r="D50">
        <v>1</v>
      </c>
      <c r="E50" s="5">
        <v>-1</v>
      </c>
    </row>
    <row r="51" spans="2:5">
      <c r="B51" s="4" t="s">
        <v>146</v>
      </c>
      <c r="C51">
        <v>8.0399999999999991</v>
      </c>
      <c r="D51">
        <v>-1</v>
      </c>
      <c r="E51" s="5">
        <v>1</v>
      </c>
    </row>
    <row r="52" spans="2:5">
      <c r="B52" s="4" t="s">
        <v>148</v>
      </c>
      <c r="C52">
        <v>8.0500000000000007</v>
      </c>
      <c r="D52">
        <v>1</v>
      </c>
      <c r="E52" s="5">
        <v>-1</v>
      </c>
    </row>
    <row r="53" spans="2:5">
      <c r="B53" s="4"/>
      <c r="E53" s="5"/>
    </row>
    <row r="54" spans="2:5" ht="15.75" thickBot="1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H2:R2"/>
    <mergeCell ref="H12:L12"/>
    <mergeCell ref="H14:H15"/>
    <mergeCell ref="M12:R15"/>
    <mergeCell ref="H19:K19"/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defaultColWidth="8.85546875" defaultRowHeight="15"/>
  <cols>
    <col min="1" max="1" width="7.140625" customWidth="1"/>
    <col min="2" max="2" width="64.42578125" customWidth="1"/>
  </cols>
  <sheetData>
    <row r="1" spans="1:4" ht="109.5" customHeight="1">
      <c r="A1" s="123" t="str">
        <f>'WRA Worksheet'!F1</f>
        <v>Assessment date: 17 June 2025 Prepared by Cameron Deelstra</v>
      </c>
      <c r="B1" s="124"/>
      <c r="C1" s="124"/>
      <c r="D1" s="57" t="s">
        <v>188</v>
      </c>
    </row>
    <row r="2" spans="1:4" ht="18.75">
      <c r="A2" s="120" t="s">
        <v>189</v>
      </c>
      <c r="B2" s="121"/>
      <c r="C2" s="44" t="s">
        <v>5</v>
      </c>
      <c r="D2" s="44" t="s">
        <v>6</v>
      </c>
    </row>
    <row r="3" spans="1:4">
      <c r="A3" s="45">
        <v>1.01</v>
      </c>
      <c r="B3" s="46" t="s">
        <v>10</v>
      </c>
      <c r="C3" s="47" t="str">
        <f>'WRA Worksheet'!C3</f>
        <v>n</v>
      </c>
      <c r="D3" s="53">
        <f>'WRA Worksheet'!D3</f>
        <v>0</v>
      </c>
    </row>
    <row r="4" spans="1:4">
      <c r="A4" s="45">
        <v>1.02</v>
      </c>
      <c r="B4" s="46" t="s">
        <v>14</v>
      </c>
      <c r="C4" s="47">
        <f>'WRA Worksheet'!C4</f>
        <v>0</v>
      </c>
      <c r="D4" s="53" t="str">
        <f>'WRA Worksheet'!D4</f>
        <v xml:space="preserve"> </v>
      </c>
    </row>
    <row r="5" spans="1:4">
      <c r="A5" s="45">
        <v>1.03</v>
      </c>
      <c r="B5" s="46" t="s">
        <v>15</v>
      </c>
      <c r="C5" s="47">
        <f>'WRA Worksheet'!C5</f>
        <v>0</v>
      </c>
      <c r="D5" s="53" t="str">
        <f>'WRA Worksheet'!D5</f>
        <v xml:space="preserve"> </v>
      </c>
    </row>
    <row r="6" spans="1:4" ht="48">
      <c r="A6" s="45">
        <v>2.0099999999999998</v>
      </c>
      <c r="B6" s="48" t="s">
        <v>190</v>
      </c>
      <c r="C6" s="47">
        <f>'WRA Worksheet'!C6</f>
        <v>3</v>
      </c>
      <c r="D6" s="54"/>
    </row>
    <row r="7" spans="1:4">
      <c r="A7" s="45">
        <v>2.02</v>
      </c>
      <c r="B7" s="46" t="s">
        <v>191</v>
      </c>
      <c r="C7" s="47">
        <f>'WRA Worksheet'!C7</f>
        <v>3</v>
      </c>
      <c r="D7" s="54"/>
    </row>
    <row r="8" spans="1:4">
      <c r="A8" s="45">
        <v>2.0299999999999998</v>
      </c>
      <c r="B8" s="46" t="s">
        <v>22</v>
      </c>
      <c r="C8" s="47" t="str">
        <f>'WRA Worksheet'!C8</f>
        <v>y</v>
      </c>
      <c r="D8" s="53">
        <f>'WRA Worksheet'!D8</f>
        <v>1</v>
      </c>
    </row>
    <row r="9" spans="1:4" ht="48">
      <c r="A9" s="45">
        <v>2.04</v>
      </c>
      <c r="B9" s="49" t="s">
        <v>24</v>
      </c>
      <c r="C9" s="47" t="str">
        <f>'WRA Worksheet'!C9</f>
        <v>y</v>
      </c>
      <c r="D9" s="53">
        <f>'WRA Worksheet'!D9</f>
        <v>1</v>
      </c>
    </row>
    <row r="10" spans="1:4" ht="30">
      <c r="A10" s="45">
        <v>2.0499999999999998</v>
      </c>
      <c r="B10" s="46" t="s">
        <v>27</v>
      </c>
      <c r="C10" s="50" t="str">
        <f>'WRA Worksheet'!C10</f>
        <v>y</v>
      </c>
      <c r="D10" s="54"/>
    </row>
    <row r="11" spans="1:4">
      <c r="A11" s="45">
        <v>3.01</v>
      </c>
      <c r="B11" s="46" t="s">
        <v>30</v>
      </c>
      <c r="C11" s="47" t="str">
        <f>'WRA Worksheet'!C11</f>
        <v>y</v>
      </c>
      <c r="D11" s="53">
        <f>'WRA Worksheet'!D11</f>
        <v>2</v>
      </c>
    </row>
    <row r="12" spans="1:4">
      <c r="A12" s="45">
        <v>3.02</v>
      </c>
      <c r="B12" s="46" t="s">
        <v>33</v>
      </c>
      <c r="C12" s="47" t="str">
        <f>'WRA Worksheet'!C12</f>
        <v>y</v>
      </c>
      <c r="D12" s="53">
        <f>'WRA Worksheet'!D12</f>
        <v>2</v>
      </c>
    </row>
    <row r="13" spans="1:4">
      <c r="A13" s="45">
        <v>3.03</v>
      </c>
      <c r="B13" s="46" t="s">
        <v>36</v>
      </c>
      <c r="C13" s="47" t="str">
        <f>'WRA Worksheet'!C13</f>
        <v>n</v>
      </c>
      <c r="D13" s="53">
        <f>'WRA Worksheet'!D13</f>
        <v>0</v>
      </c>
    </row>
    <row r="14" spans="1:4">
      <c r="A14" s="45">
        <v>3.04</v>
      </c>
      <c r="B14" s="46" t="s">
        <v>39</v>
      </c>
      <c r="C14" s="47" t="str">
        <f>'WRA Worksheet'!C14</f>
        <v>y</v>
      </c>
      <c r="D14" s="53">
        <f>'WRA Worksheet'!D14</f>
        <v>4</v>
      </c>
    </row>
    <row r="15" spans="1:4">
      <c r="A15" s="45">
        <v>3.05</v>
      </c>
      <c r="B15" s="46" t="s">
        <v>42</v>
      </c>
      <c r="C15" s="47" t="str">
        <f>'WRA Worksheet'!C15</f>
        <v>n</v>
      </c>
      <c r="D15" s="53">
        <f>'WRA Worksheet'!D15</f>
        <v>0</v>
      </c>
    </row>
    <row r="16" spans="1:4">
      <c r="A16" s="45">
        <v>4.01</v>
      </c>
      <c r="B16" s="46" t="s">
        <v>45</v>
      </c>
      <c r="C16" s="47" t="str">
        <f>'WRA Worksheet'!C16</f>
        <v>n</v>
      </c>
      <c r="D16" s="53">
        <f>'WRA Worksheet'!D16</f>
        <v>0</v>
      </c>
    </row>
    <row r="17" spans="1:4">
      <c r="A17" s="45">
        <v>4.0199999999999996</v>
      </c>
      <c r="B17" s="46" t="s">
        <v>48</v>
      </c>
      <c r="C17" s="47" t="str">
        <f>'WRA Worksheet'!C17</f>
        <v>?</v>
      </c>
      <c r="D17" s="53" t="str">
        <f>'WRA Worksheet'!D17</f>
        <v xml:space="preserve"> </v>
      </c>
    </row>
    <row r="18" spans="1:4">
      <c r="A18" s="45">
        <v>4.03</v>
      </c>
      <c r="B18" s="46" t="s">
        <v>52</v>
      </c>
      <c r="C18" s="47" t="str">
        <f>'WRA Worksheet'!C18</f>
        <v>n</v>
      </c>
      <c r="D18" s="53">
        <f>'WRA Worksheet'!D18</f>
        <v>0</v>
      </c>
    </row>
    <row r="19" spans="1:4">
      <c r="A19" s="45">
        <v>4.04</v>
      </c>
      <c r="B19" s="46" t="s">
        <v>54</v>
      </c>
      <c r="C19" s="47" t="str">
        <f>'WRA Worksheet'!C19</f>
        <v>n</v>
      </c>
      <c r="D19" s="53">
        <f>'WRA Worksheet'!D19</f>
        <v>-1</v>
      </c>
    </row>
    <row r="20" spans="1:4">
      <c r="A20" s="45">
        <v>4.05</v>
      </c>
      <c r="B20" s="46" t="s">
        <v>56</v>
      </c>
      <c r="C20" s="47" t="str">
        <f>'WRA Worksheet'!C20</f>
        <v>n</v>
      </c>
      <c r="D20" s="53">
        <f>'WRA Worksheet'!D20</f>
        <v>0</v>
      </c>
    </row>
    <row r="21" spans="1:4">
      <c r="A21" s="45">
        <v>4.0599999999999996</v>
      </c>
      <c r="B21" s="46" t="s">
        <v>57</v>
      </c>
      <c r="C21" s="47" t="str">
        <f>'WRA Worksheet'!C21</f>
        <v>n</v>
      </c>
      <c r="D21" s="53">
        <f>'WRA Worksheet'!D21</f>
        <v>0</v>
      </c>
    </row>
    <row r="22" spans="1:4">
      <c r="A22" s="45">
        <v>4.07</v>
      </c>
      <c r="B22" s="46" t="s">
        <v>60</v>
      </c>
      <c r="C22" s="47" t="str">
        <f>'WRA Worksheet'!C22</f>
        <v>y</v>
      </c>
      <c r="D22" s="53">
        <f>'WRA Worksheet'!D22</f>
        <v>1</v>
      </c>
    </row>
    <row r="23" spans="1:4">
      <c r="A23" s="45">
        <v>4.08</v>
      </c>
      <c r="B23" s="46" t="s">
        <v>63</v>
      </c>
      <c r="C23" s="47" t="str">
        <f>'WRA Worksheet'!C23</f>
        <v>y</v>
      </c>
      <c r="D23" s="53">
        <f>'WRA Worksheet'!D23</f>
        <v>1</v>
      </c>
    </row>
    <row r="24" spans="1:4">
      <c r="A24" s="45">
        <v>4.09</v>
      </c>
      <c r="B24" s="46" t="s">
        <v>66</v>
      </c>
      <c r="C24" s="47" t="str">
        <f>'WRA Worksheet'!C24</f>
        <v>y</v>
      </c>
      <c r="D24" s="53">
        <f>'WRA Worksheet'!D24</f>
        <v>1</v>
      </c>
    </row>
    <row r="25" spans="1:4" ht="45">
      <c r="A25" s="45">
        <v>4.0999999999999996</v>
      </c>
      <c r="B25" s="51" t="s">
        <v>69</v>
      </c>
      <c r="C25" s="47" t="str">
        <f>'WRA Worksheet'!C25</f>
        <v>y</v>
      </c>
      <c r="D25" s="53">
        <f>'WRA Worksheet'!D25</f>
        <v>1</v>
      </c>
    </row>
    <row r="26" spans="1:4">
      <c r="A26" s="45">
        <v>4.1100000000000003</v>
      </c>
      <c r="B26" s="46" t="s">
        <v>72</v>
      </c>
      <c r="C26" s="47" t="str">
        <f>'WRA Worksheet'!C26</f>
        <v>n</v>
      </c>
      <c r="D26" s="53">
        <f>'WRA Worksheet'!D26</f>
        <v>0</v>
      </c>
    </row>
    <row r="27" spans="1:4">
      <c r="A27" s="45">
        <v>4.12</v>
      </c>
      <c r="B27" s="46" t="s">
        <v>75</v>
      </c>
      <c r="C27" s="47" t="str">
        <f>'WRA Worksheet'!C27</f>
        <v>y</v>
      </c>
      <c r="D27" s="53">
        <f>'WRA Worksheet'!D27</f>
        <v>1</v>
      </c>
    </row>
    <row r="28" spans="1:4">
      <c r="A28" s="45">
        <v>5.01</v>
      </c>
      <c r="B28" s="46" t="s">
        <v>78</v>
      </c>
      <c r="C28" s="47" t="str">
        <f>'WRA Worksheet'!C28</f>
        <v>n</v>
      </c>
      <c r="D28" s="53">
        <f>'WRA Worksheet'!D28</f>
        <v>0</v>
      </c>
    </row>
    <row r="29" spans="1:4">
      <c r="A29" s="45">
        <v>5.0199999999999996</v>
      </c>
      <c r="B29" s="46" t="s">
        <v>80</v>
      </c>
      <c r="C29" s="47" t="str">
        <f>'WRA Worksheet'!C29</f>
        <v>y</v>
      </c>
      <c r="D29" s="53">
        <f>'WRA Worksheet'!D29</f>
        <v>1</v>
      </c>
    </row>
    <row r="30" spans="1:4">
      <c r="A30" s="45">
        <v>5.03</v>
      </c>
      <c r="B30" s="46" t="s">
        <v>83</v>
      </c>
      <c r="C30" s="47" t="str">
        <f>'WRA Worksheet'!C30</f>
        <v>n</v>
      </c>
      <c r="D30" s="53">
        <f>'WRA Worksheet'!D30</f>
        <v>0</v>
      </c>
    </row>
    <row r="31" spans="1:4">
      <c r="A31" s="45">
        <v>5.04</v>
      </c>
      <c r="B31" s="46" t="s">
        <v>85</v>
      </c>
      <c r="C31" s="47" t="str">
        <f>'WRA Worksheet'!C31</f>
        <v>n</v>
      </c>
      <c r="D31" s="53">
        <f>'WRA Worksheet'!D31</f>
        <v>0</v>
      </c>
    </row>
    <row r="32" spans="1:4">
      <c r="A32" s="45">
        <v>6.01</v>
      </c>
      <c r="B32" s="46" t="s">
        <v>87</v>
      </c>
      <c r="C32" s="47" t="str">
        <f>'WRA Worksheet'!C32</f>
        <v>n</v>
      </c>
      <c r="D32" s="53">
        <f>'WRA Worksheet'!D32</f>
        <v>0</v>
      </c>
    </row>
    <row r="33" spans="1:4">
      <c r="A33" s="45">
        <v>6.02</v>
      </c>
      <c r="B33" s="46" t="s">
        <v>90</v>
      </c>
      <c r="C33" s="47" t="str">
        <f>'WRA Worksheet'!C33</f>
        <v>y</v>
      </c>
      <c r="D33" s="53">
        <f>'WRA Worksheet'!D33</f>
        <v>1</v>
      </c>
    </row>
    <row r="34" spans="1:4">
      <c r="A34" s="45">
        <v>6.03</v>
      </c>
      <c r="B34" s="46" t="s">
        <v>93</v>
      </c>
      <c r="C34" s="47" t="str">
        <f>'WRA Worksheet'!C34</f>
        <v>?</v>
      </c>
      <c r="D34" s="53" t="str">
        <f>'WRA Worksheet'!D34</f>
        <v xml:space="preserve"> </v>
      </c>
    </row>
    <row r="35" spans="1:4">
      <c r="A35" s="45">
        <v>6.04</v>
      </c>
      <c r="B35" s="46" t="s">
        <v>95</v>
      </c>
      <c r="C35" s="47" t="str">
        <f>'WRA Worksheet'!C35</f>
        <v>y</v>
      </c>
      <c r="D35" s="53">
        <f>'WRA Worksheet'!D35</f>
        <v>1</v>
      </c>
    </row>
    <row r="36" spans="1:4">
      <c r="A36" s="45">
        <v>6.05</v>
      </c>
      <c r="B36" s="46" t="s">
        <v>98</v>
      </c>
      <c r="C36" s="47" t="str">
        <f>'WRA Worksheet'!C36</f>
        <v>n</v>
      </c>
      <c r="D36" s="53">
        <f>'WRA Worksheet'!D36</f>
        <v>0</v>
      </c>
    </row>
    <row r="37" spans="1:4">
      <c r="A37" s="45">
        <v>6.06</v>
      </c>
      <c r="B37" s="46" t="s">
        <v>101</v>
      </c>
      <c r="C37" s="47" t="str">
        <f>'WRA Worksheet'!C37</f>
        <v>?</v>
      </c>
      <c r="D37" s="53" t="str">
        <f>'WRA Worksheet'!D37</f>
        <v xml:space="preserve"> </v>
      </c>
    </row>
    <row r="38" spans="1:4">
      <c r="A38" s="45">
        <v>6.07</v>
      </c>
      <c r="B38" s="46" t="s">
        <v>104</v>
      </c>
      <c r="C38" s="52" t="str">
        <f>'WRA Worksheet'!C38</f>
        <v>1 or fewer</v>
      </c>
      <c r="D38" s="53">
        <f>'WRA Worksheet'!D38</f>
        <v>1</v>
      </c>
    </row>
    <row r="39" spans="1:4" ht="30">
      <c r="A39" s="45">
        <v>7.01</v>
      </c>
      <c r="B39" s="46" t="s">
        <v>107</v>
      </c>
      <c r="C39" s="47" t="str">
        <f>'WRA Worksheet'!C39</f>
        <v>?</v>
      </c>
      <c r="D39" s="53" t="str">
        <f>'WRA Worksheet'!D39</f>
        <v xml:space="preserve"> </v>
      </c>
    </row>
    <row r="40" spans="1:4">
      <c r="A40" s="45">
        <v>7.02</v>
      </c>
      <c r="B40" s="46" t="s">
        <v>109</v>
      </c>
      <c r="C40" s="47" t="str">
        <f>'WRA Worksheet'!C40</f>
        <v>y</v>
      </c>
      <c r="D40" s="53">
        <f>'WRA Worksheet'!D40</f>
        <v>1</v>
      </c>
    </row>
    <row r="41" spans="1:4">
      <c r="A41" s="45">
        <v>7.03</v>
      </c>
      <c r="B41" s="46" t="s">
        <v>111</v>
      </c>
      <c r="C41" s="47" t="str">
        <f>'WRA Worksheet'!C41</f>
        <v>y</v>
      </c>
      <c r="D41" s="53">
        <f>'WRA Worksheet'!D41</f>
        <v>1</v>
      </c>
    </row>
    <row r="42" spans="1:4">
      <c r="A42" s="45">
        <v>7.04</v>
      </c>
      <c r="B42" s="46" t="s">
        <v>113</v>
      </c>
      <c r="C42" s="47" t="str">
        <f>'WRA Worksheet'!C42</f>
        <v>y</v>
      </c>
      <c r="D42" s="53">
        <f>'WRA Worksheet'!D42</f>
        <v>1</v>
      </c>
    </row>
    <row r="43" spans="1:4">
      <c r="A43" s="45">
        <v>7.05</v>
      </c>
      <c r="B43" s="46" t="s">
        <v>116</v>
      </c>
      <c r="C43" s="47" t="str">
        <f>'WRA Worksheet'!C43</f>
        <v>n</v>
      </c>
      <c r="D43" s="53">
        <f>'WRA Worksheet'!D43</f>
        <v>-1</v>
      </c>
    </row>
    <row r="44" spans="1:4">
      <c r="A44" s="45">
        <v>7.06</v>
      </c>
      <c r="B44" s="46" t="s">
        <v>119</v>
      </c>
      <c r="C44" s="47" t="str">
        <f>'WRA Worksheet'!C44</f>
        <v>?</v>
      </c>
      <c r="D44" s="53" t="str">
        <f>'WRA Worksheet'!D44</f>
        <v xml:space="preserve"> </v>
      </c>
    </row>
    <row r="45" spans="1:4">
      <c r="A45" s="45">
        <v>7.07</v>
      </c>
      <c r="B45" s="46" t="s">
        <v>121</v>
      </c>
      <c r="C45" s="47" t="str">
        <f>'WRA Worksheet'!C45</f>
        <v>?</v>
      </c>
      <c r="D45" s="53" t="str">
        <f>'WRA Worksheet'!D45</f>
        <v xml:space="preserve"> </v>
      </c>
    </row>
    <row r="46" spans="1:4">
      <c r="A46" s="45">
        <v>7.08</v>
      </c>
      <c r="B46" s="46" t="s">
        <v>124</v>
      </c>
      <c r="C46" s="47" t="str">
        <f>'WRA Worksheet'!C46</f>
        <v>?</v>
      </c>
      <c r="D46" s="53" t="str">
        <f>'WRA Worksheet'!D46</f>
        <v xml:space="preserve"> </v>
      </c>
    </row>
    <row r="47" spans="1:4">
      <c r="A47" s="45">
        <v>8.01</v>
      </c>
      <c r="B47" s="46" t="s">
        <v>127</v>
      </c>
      <c r="C47" s="47" t="str">
        <f>'WRA Worksheet'!C47</f>
        <v>?</v>
      </c>
      <c r="D47" s="53" t="str">
        <f>'WRA Worksheet'!D47</f>
        <v xml:space="preserve"> </v>
      </c>
    </row>
    <row r="48" spans="1:4">
      <c r="A48" s="45">
        <v>8.02</v>
      </c>
      <c r="B48" s="46" t="s">
        <v>130</v>
      </c>
      <c r="C48" s="47" t="str">
        <f>'WRA Worksheet'!C48</f>
        <v>n</v>
      </c>
      <c r="D48" s="53">
        <f>'WRA Worksheet'!D48</f>
        <v>-1</v>
      </c>
    </row>
    <row r="49" spans="1:4">
      <c r="A49" s="45">
        <v>8.0299999999999994</v>
      </c>
      <c r="B49" s="46" t="s">
        <v>133</v>
      </c>
      <c r="C49" s="47" t="str">
        <f>'WRA Worksheet'!C49</f>
        <v>y</v>
      </c>
      <c r="D49" s="53">
        <f>'WRA Worksheet'!D49</f>
        <v>-1</v>
      </c>
    </row>
    <row r="50" spans="1:4">
      <c r="A50" s="45">
        <v>8.0399999999999991</v>
      </c>
      <c r="B50" s="46" t="s">
        <v>136</v>
      </c>
      <c r="C50" s="47" t="str">
        <f>'WRA Worksheet'!C50</f>
        <v>y</v>
      </c>
      <c r="D50" s="53">
        <f>'WRA Worksheet'!D50</f>
        <v>1</v>
      </c>
    </row>
    <row r="51" spans="1:4">
      <c r="A51" s="45">
        <v>8.0500000000000007</v>
      </c>
      <c r="B51" s="43" t="s">
        <v>139</v>
      </c>
      <c r="C51" s="47" t="str">
        <f>'WRA Worksheet'!C51</f>
        <v>n</v>
      </c>
      <c r="D51" s="53">
        <f>'WRA Worksheet'!D51</f>
        <v>1</v>
      </c>
    </row>
    <row r="52" spans="1:4">
      <c r="A52" s="18"/>
      <c r="B52" s="19" t="s">
        <v>141</v>
      </c>
      <c r="C52" s="122">
        <f>'WRA Worksheet'!D53</f>
        <v>20</v>
      </c>
      <c r="D52" s="122"/>
    </row>
    <row r="53" spans="1:4">
      <c r="A53" s="20"/>
      <c r="B53" s="21" t="s">
        <v>192</v>
      </c>
      <c r="C53" s="122" t="str" cm="1">
        <f t="array" ref="C53">IF(OR('WRA Worksheet'!C71:D71="yes", 'WRA Worksheet'!C72:D72="yes", 'WRA Worksheet'!C73:D73="yes"),"yes","no")</f>
        <v>no</v>
      </c>
      <c r="D53" s="122"/>
    </row>
    <row r="54" spans="1:4">
      <c r="A54" s="20"/>
      <c r="B54" s="21" t="s">
        <v>193</v>
      </c>
      <c r="C54" s="122" t="str">
        <f>IF(C53="yes", 'WRA Worksheet'!C74, 'WRA Worksheet'!D54)</f>
        <v>reject</v>
      </c>
      <c r="D54" s="122"/>
    </row>
    <row r="55" spans="1:4" ht="15.75" thickBot="1">
      <c r="A55" s="22"/>
      <c r="B55" s="23"/>
      <c r="C55" s="23"/>
      <c r="D55" s="24"/>
    </row>
    <row r="56" spans="1:4" ht="39.75" thickTop="1">
      <c r="A56" s="25" t="s">
        <v>194</v>
      </c>
      <c r="B56" s="26" t="s">
        <v>195</v>
      </c>
      <c r="C56" s="27" t="s">
        <v>145</v>
      </c>
      <c r="D56" s="24"/>
    </row>
    <row r="57" spans="1:4">
      <c r="A57" s="28" t="s">
        <v>146</v>
      </c>
      <c r="B57" s="29">
        <f>'WRA Worksheet'!C57</f>
        <v>11</v>
      </c>
      <c r="C57" s="30" t="str">
        <f>IF(B57&gt;=2,"yes","no")</f>
        <v>yes</v>
      </c>
      <c r="D57" s="24"/>
    </row>
    <row r="58" spans="1:4">
      <c r="A58" s="28" t="s">
        <v>147</v>
      </c>
      <c r="B58" s="29">
        <f>'WRA Worksheet'!C58</f>
        <v>11</v>
      </c>
      <c r="C58" s="30" t="str">
        <f>IF(B58&gt;=2,"yes","no")</f>
        <v>yes</v>
      </c>
      <c r="D58" s="24"/>
    </row>
    <row r="59" spans="1:4">
      <c r="A59" s="28" t="s">
        <v>148</v>
      </c>
      <c r="B59" s="29">
        <f>'WRA Worksheet'!C59</f>
        <v>16</v>
      </c>
      <c r="C59" s="30" t="str">
        <f>IF(B59&gt;=6,"yes","no")</f>
        <v>yes</v>
      </c>
      <c r="D59" s="24"/>
    </row>
    <row r="60" spans="1:4" ht="15.75" thickBot="1">
      <c r="A60" s="31" t="s">
        <v>149</v>
      </c>
      <c r="B60" s="32">
        <f>'WRA Worksheet'!C60</f>
        <v>38</v>
      </c>
      <c r="C60" s="33" t="str">
        <f>IF(C57="no","no",IF(C58="no","no",IF(C59="no","no","yes")))</f>
        <v>yes</v>
      </c>
      <c r="D60" s="24"/>
    </row>
    <row r="61" spans="1:4" ht="15.75" thickTop="1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defaultColWidth="8.85546875" defaultRowHeight="15"/>
  <cols>
    <col min="1" max="1" width="5" customWidth="1"/>
    <col min="2" max="3" width="49.42578125" customWidth="1"/>
  </cols>
  <sheetData>
    <row r="1" spans="1:3" ht="28.5" customHeight="1">
      <c r="A1" s="34"/>
      <c r="B1" s="35" t="s">
        <v>8</v>
      </c>
      <c r="C1" s="36" t="s">
        <v>9</v>
      </c>
    </row>
    <row r="2" spans="1:3">
      <c r="A2" s="17">
        <v>1.01</v>
      </c>
      <c r="B2" s="37" t="str" cm="1">
        <f t="array" ref="B2:C50">'WRA Worksheet'!F3:G51</f>
        <v>There are several cultivars developed to increase drought resistance (1)(2). No documentation on the duration of cultivation and whether it reduces weediness. No evidence that taxon is highly domesticated</v>
      </c>
      <c r="C2" s="38" t="str">
        <v>(1) Zhouri, Latifa et al. “Evaluation of Cocksfoot (Dactylis Glomerata L.) Population for Drought Survival and Behavior.” Saudi journal of biological sciences 26.1 (2019): 49–56. Web. (2) https://plants.usda.gov/DocumentLibrary/plantguide/pdf/pg_dagl.pdf</v>
      </c>
    </row>
    <row r="3" spans="1:3">
      <c r="A3" s="17">
        <v>1.02</v>
      </c>
      <c r="B3" s="37">
        <v>0</v>
      </c>
      <c r="C3" s="37">
        <v>0</v>
      </c>
    </row>
    <row r="4" spans="1:3">
      <c r="A4" s="17">
        <v>1.03</v>
      </c>
      <c r="B4" s="37">
        <v>0</v>
      </c>
      <c r="C4" s="37" t="str">
        <v>Robins, Joseph G et al. “‘USDA-Yeti’ Orchardgrass (Dactylis Glomerata L.), a New Orchardgrass Cultivar That Combines Excellent Winterhardiness and Agronomic Performance.” Journal of plant registrations 17.3 (2023): 478–482. Web.</v>
      </c>
    </row>
    <row r="5" spans="1:3" ht="30">
      <c r="A5" s="17">
        <v>2.0099999999999998</v>
      </c>
      <c r="B5" s="39" t="str">
        <v>High suitability in the north and central zones of florida</v>
      </c>
      <c r="C5" s="40" t="str">
        <v>See climate suitability map.</v>
      </c>
    </row>
    <row r="6" spans="1:3" ht="30">
      <c r="A6" s="17">
        <v>2.02</v>
      </c>
      <c r="B6" s="40" t="str">
        <v>high confidence in suitability for north and central zone</v>
      </c>
      <c r="C6" s="41" t="str">
        <v>See climate suitability map.</v>
      </c>
    </row>
    <row r="7" spans="1:3">
      <c r="A7" s="17">
        <v>2.0299999999999998</v>
      </c>
      <c r="B7" s="41" t="str">
        <v>See climate suitability map.</v>
      </c>
      <c r="C7" s="40" t="str">
        <v>See climate suitability map.</v>
      </c>
    </row>
    <row r="8" spans="1:3">
      <c r="A8" s="17">
        <v>2.04</v>
      </c>
      <c r="B8" s="38" t="str">
        <v>See climate suitability map. Taxon is generally drought tolerant. It requires minimum 12 inches of annual precipitation (1), but can be harmed by extended periods of inundation (2).</v>
      </c>
      <c r="C8" s="38" t="str">
        <v>(1) https://www.fs.usda.gov/database/feis/plants/graminoid/dacglo/all.html  (2) 
  Ribeiro, Ricardo Henrique et al. “Inundation Impacts on Diversified Pasture Biomass Allocation and Soil Particulate Organic Matter Stocks.” Grass and forage science 78.4 (2023): 563–577. Web.</v>
      </c>
    </row>
    <row r="9" spans="1:3">
      <c r="A9" s="17">
        <v>2.0499999999999998</v>
      </c>
      <c r="B9" s="38" t="str">
        <v>Taxon has been repeatedly introduced as forage for livestock. (1)(2)</v>
      </c>
      <c r="C9" s="40" t="str">
        <v>(1) https://plants.usda.gov/DocumentLibrary/plantguide/pdf/pg_dagl.pdf  (2) https://www.fs.usda.gov/database/feis/plants/graminoid/dacglo/all.html#FIRE%20ECOLOGY</v>
      </c>
    </row>
    <row r="10" spans="1:3">
      <c r="A10" s="17">
        <v>3.01</v>
      </c>
      <c r="B10" s="38" t="str">
        <v>Taxon is native to Eurasia (1)(2). Introduced to many parts of the western hemisphere and Australia. (3)</v>
      </c>
      <c r="C10" s="40" t="str">
        <v>(1) https://www.fs.usda.gov/database/feis/plants/graminoid/dacglo/all.html#FIRE%20ECOLOGY (2) https://gobotany.nativeplanttrust.org/species/dactylis/glomerata/ (3) https://powo.science.kew.org/taxon/urn:lsid:ipni.org:names:397309-1</v>
      </c>
    </row>
    <row r="11" spans="1:3">
      <c r="A11" s="17">
        <v>3.02</v>
      </c>
      <c r="B11" s="37" t="str">
        <v>taxon is considered weedy and grows well in disturbed areas such as gardens, pastures, and burned areas. (1)(2)</v>
      </c>
      <c r="C11" s="40" t="str">
        <v>(1) https://plants.ces.ncsu.edu/plants/dactylis-glomerata/  (2) https://www.fs.usda.gov/database/feis/plants/graminoid/dacglo/all.html#FIRE%20ECOLOGY</v>
      </c>
    </row>
    <row r="12" spans="1:3">
      <c r="A12" s="17">
        <v>3.03</v>
      </c>
      <c r="B12" s="37" t="str">
        <v>Taxon is commonly utilized specifically for agricultural uses. (1)(2)</v>
      </c>
      <c r="C12" s="40" t="str">
        <v>(1) Robins, Joseph G et al. “‘USDA-Yeti’ Orchardgrass (Dactylis Glomerata L.), a New Orchardgrass Cultivar That Combines Excellent Winterhardiness and Agronomic Performance.” Journal of plant registrations 17.3 (2023): 478–482. Web. (2) https://plants.usda.gov/DocumentLibrary/plantguide/pdf/pg_dagl.pdf</v>
      </c>
    </row>
    <row r="13" spans="1:3">
      <c r="A13" s="17">
        <v>3.04</v>
      </c>
      <c r="B13" s="38" t="str">
        <v>Taxon is considered an environmental weed in the U.S. and Australia.  It is invasive in a variety of ecosystems such as grasslands, riparian zones, and freshwater wetlands (1)(2).</v>
      </c>
      <c r="C13" s="40" t="str">
        <v>(1) https://keyserver.lucidcentral.org/weeds/data/media/Html/dactylis_glomerata.htm  (2) https://www.invasiveplantatlas.org/subject.cfm?sub=4512</v>
      </c>
    </row>
    <row r="14" spans="1:3">
      <c r="A14" s="17">
        <v>3.05</v>
      </c>
      <c r="B14" s="38" t="str">
        <v>No evidence that other taxon in genus occurs outside of native range. (1)(2)</v>
      </c>
      <c r="C14" s="40" t="str">
        <v>(1) https://www.gbif.org/species/4130064 (2) https://powo.science.kew.org/taxon/urn:lsid:ipni.org:names:397376-1</v>
      </c>
    </row>
    <row r="15" spans="1:3">
      <c r="A15" s="17">
        <v>4.01</v>
      </c>
      <c r="B15" s="37" t="str">
        <v>No evidence of physical defenses.</v>
      </c>
      <c r="C15" s="42" t="str">
        <v>https://powo.science.kew.org/taxon/urn:lsid:ipni.org:names:397309-1/general-information</v>
      </c>
    </row>
    <row r="16" spans="1:3">
      <c r="A16" s="17">
        <v>4.0199999999999996</v>
      </c>
      <c r="B16" s="38" t="str">
        <v>Some recent studies show some evidence that D. glomerata may be allelopathic. (1)(2). No field studies looking at allelopathy found.</v>
      </c>
      <c r="C16" s="38" t="str">
        <v xml:space="preserve">(1) 
  Li, S., Nie, Z., &amp; Zhang, D. (2016). Competition between cocksfoot (Dactylis glomerata L.) and companion species: Evidence for allelopathy. Field Crops Research, 196, 452–462. https://doi.org/10.1016/j.fcr.2016.08.005
(2) 
  Możdżeń, K., Barabasz-Krasny, B., Stachurska-Swakoń, A., Zandi, P., Puła, J., Wang, Y., &amp; Turisova, I. (2020). Allelopathic interaction between two common meadow plants: Dactylis glomerata L. and Trifolium pratense L. Biológia, 75(5), 653–663. https://doi.org/10.2478/s11756-020-00438-6
</v>
      </c>
    </row>
    <row r="17" spans="1:3">
      <c r="A17" s="17">
        <v>4.03</v>
      </c>
      <c r="B17" s="38" t="str">
        <v xml:space="preserve">No evidence of parasitic characteristics. </v>
      </c>
      <c r="C17" s="38">
        <v>0</v>
      </c>
    </row>
    <row r="18" spans="1:3">
      <c r="A18" s="17">
        <v>4.04</v>
      </c>
      <c r="B18" s="38" t="str">
        <v>Taxon is highly palatable and commonly cultivated and dispersed in the environment as fodder for livestock. (1)(2)</v>
      </c>
      <c r="C18" s="38" t="str">
        <v>(1) https://plants.usda.gov/DocumentLibrary/plantguide/pdf/pg_dagl.pdf  (2) https://www.fs.usda.gov/database/feis/plants/graminoid/dacglo/all.html#FIRE%20ECOLOGY</v>
      </c>
    </row>
    <row r="19" spans="1:3">
      <c r="A19" s="17">
        <v>4.05</v>
      </c>
      <c r="B19" s="38" t="str">
        <v>Taxon is highly palatable and commonly cultivated and dispersed in the environment as fodder for livestock. (1)(2)</v>
      </c>
      <c r="C19" s="38" t="str">
        <v>(1) https://plants.usda.gov/DocumentLibrary/plantguide/pdf/pg_dagl.pdf  (2) https://www.fs.usda.gov/database/feis/plants/graminoid/dacglo/all.html#FIRE%20ECOLOGY</v>
      </c>
    </row>
    <row r="20" spans="1:3">
      <c r="A20" s="17">
        <v>4.0599999999999996</v>
      </c>
      <c r="B20" s="38" t="str">
        <v>No evidence of pests or pathogens being a problem for this taxon.</v>
      </c>
      <c r="C20" s="38" t="str">
        <v>https://plants.ces.ncsu.edu/plants/dactylis-glomerata/</v>
      </c>
    </row>
    <row r="21" spans="1:3">
      <c r="A21" s="17">
        <v>4.07</v>
      </c>
      <c r="B21" s="38" t="str">
        <v>can be a source of allergies and hay fever when abundant. (1)(2)</v>
      </c>
      <c r="C21" s="38" t="str">
        <v>(1) https://plants.ces.ncsu.edu/plants/dactylis-glomerata/ (2) https://pfaf.org/user/Plant.aspx?LatinName=Dactylis+glomerata</v>
      </c>
    </row>
    <row r="22" spans="1:3">
      <c r="A22" s="17">
        <v>4.08</v>
      </c>
      <c r="B22" s="38" t="str">
        <v>taxon is fire tolerant and recovers well after even severe fires in the environment.</v>
      </c>
      <c r="C22" s="40" t="str">
        <v>https://www.fs.usda.gov/database/feis/plants/graminoid/dacglo/all.html#FIRE%20ECOLOGY</v>
      </c>
    </row>
    <row r="23" spans="1:3">
      <c r="A23" s="17">
        <v>4.09</v>
      </c>
      <c r="B23" s="38" t="str">
        <v>taxon grows best in shaded areas.</v>
      </c>
      <c r="C23" s="38" t="str">
        <v>https://www.fs.usda.gov/database/feis/plants/graminoid/dacglo/all.html</v>
      </c>
    </row>
    <row r="24" spans="1:3">
      <c r="A24" s="17">
        <v>4.0999999999999996</v>
      </c>
      <c r="B24" s="38" t="str">
        <v>Is suited for well-drained soils and capable of growing in less fertile soils. (1)(2)</v>
      </c>
      <c r="C24" s="38" t="str">
        <v>(1)  
  Li, S., Nie, Z., &amp; Zhang, D. (2016). Competition between cocksfoot (Dactylis glomerata L.) and companion species: Evidence for allelopathy. Field Crops Research, 196, 452–462. https://doi.org/10.1016/j.fcr.2016.08.005
 (2) https://www.fs.usda.gov/database/feis/plants/graminoid/dacglo/all.html</v>
      </c>
    </row>
    <row r="25" spans="1:3">
      <c r="A25" s="17">
        <v>4.1100000000000003</v>
      </c>
      <c r="B25" s="38" t="str">
        <v>No evidence of growth that climbs, covers, or smothers surrounding plants.</v>
      </c>
      <c r="C25" s="38" t="str">
        <v>https://www.invasiveplantatlas.org/subject.cfm?sub=4512</v>
      </c>
    </row>
    <row r="26" spans="1:3">
      <c r="A26" s="17">
        <v>4.12</v>
      </c>
      <c r="B26" s="38" t="str">
        <v>Taxon grows in dense thickets that can impede movement through the environment. (1)(2)</v>
      </c>
      <c r="C26" s="38" t="str">
        <v>(1) https://www.invasiveplantatlas.org/subject.cfm?sub=4512 (2) https://plants.ces.ncsu.edu/plants/dactylis-glomerata/</v>
      </c>
    </row>
    <row r="27" spans="1:3">
      <c r="A27" s="17">
        <v>5.01</v>
      </c>
      <c r="B27" s="38" t="str">
        <v>Taxon is not aquatic and prefers well-drained to occasionally wet soil.</v>
      </c>
      <c r="C27" s="38" t="str">
        <v>https://plants.ces.ncsu.edu/plants/dactylis-glomerata/</v>
      </c>
    </row>
    <row r="28" spans="1:3">
      <c r="A28" s="17">
        <v>5.0199999999999996</v>
      </c>
      <c r="B28" s="38" t="str">
        <v>Is a member of the Poaceae family. (1)(2)</v>
      </c>
      <c r="C28" s="38" t="str">
        <v>(1) https://plants.usda.gov/plant-profile/DAGL  (2) https://www.cabidigitallibrary.org/doi/full/10.1079/cabicompendium.17618</v>
      </c>
    </row>
    <row r="29" spans="1:3">
      <c r="A29" s="17">
        <v>5.03</v>
      </c>
      <c r="B29" s="38" t="str">
        <v>Taxon is not able to fix nitrogen. Taxon is a grass. (1)(2)</v>
      </c>
      <c r="C29" s="38" t="str">
        <v>(1) https://plants.usda.gov/plant-profile/DAGL  (2) https://www.cabidigitallibrary.org/doi/full/10.1079/cabicompendium.17618</v>
      </c>
    </row>
    <row r="30" spans="1:3">
      <c r="A30" s="17">
        <v>5.04</v>
      </c>
      <c r="B30" s="38" t="str">
        <v>No evidence of specialized tissues, "Orchardgrass
is nonrhizomatous."</v>
      </c>
      <c r="C30" s="38" t="str">
        <v>https://www.fs.usda.gov/database/feis/plants/graminoid/dacglo/all.html</v>
      </c>
    </row>
    <row r="31" spans="1:3">
      <c r="A31" s="17">
        <v>6.01</v>
      </c>
      <c r="B31" s="37" t="str">
        <v>No evidence of any threats occuring in native range. Taxon is widespread in northern hemisphere.</v>
      </c>
      <c r="C31" s="38" t="str">
        <v>https://www.cabidigitallibrary.org/doi/full/10.1079/cabicompendium.17618</v>
      </c>
    </row>
    <row r="32" spans="1:3">
      <c r="A32" s="17">
        <v>6.02</v>
      </c>
      <c r="B32" s="38" t="str">
        <v>Taxon is not a sterile cultivar. (1)(2)</v>
      </c>
      <c r="C32" s="38" t="str">
        <v>(1) https://powo.science.kew.org/taxon/urn:lsid:ipni.org:names:397309-1/general-information (2) https://www.fs.usda.gov/database/feis/plants/graminoid/dacglo/all.html</v>
      </c>
    </row>
    <row r="33" spans="1:3">
      <c r="A33" s="17">
        <v>6.03</v>
      </c>
      <c r="B33" s="38" t="str">
        <v>Hybridization between cultivars are common under controlled conditions. No evidence of hybrids occuring naturally. (1)(2)</v>
      </c>
      <c r="C33" s="38" t="str">
        <v>(1) Zhouri, Latifa et al. “Evaluation of Cocksfoot (Dactylis Glomerata L.) Population for Drought Survival and Behavior.” Saudi journal of biological sciences 26.1 (2019): 49–56. Web. (2) https://plants.usda.gov/DocumentLibrary/plantguide/pdf/pg_dagl.pdf</v>
      </c>
    </row>
    <row r="34" spans="1:3">
      <c r="A34" s="17">
        <v>6.04</v>
      </c>
      <c r="B34" s="38" t="str">
        <v>taxon is able to self-pollinate but is not apomictic.</v>
      </c>
      <c r="C34" s="38" t="str">
        <v>Beddows, A. R. “Dactylis Glomerata L.” The Journal of ecology 47.1 (1959): 223–239. Web.</v>
      </c>
    </row>
    <row r="35" spans="1:3">
      <c r="A35" s="17">
        <v>6.05</v>
      </c>
      <c r="B35" s="38" t="str">
        <v>Taxon is wind-pollinated</v>
      </c>
      <c r="C35" s="38" t="str">
        <v>Beddows, A. R. “Dactylis Glomerata L.” The Journal of ecology 47.1 (1959): 223–239. Web.</v>
      </c>
    </row>
    <row r="36" spans="1:3">
      <c r="A36" s="17">
        <v>6.06</v>
      </c>
      <c r="B36" s="38" t="str">
        <v>conflicting information on whether D. glomerata reproduces vegetatively(1)(2). Taxon benefits from tilling and mowing (2).</v>
      </c>
      <c r="C36" s="38" t="str">
        <v>(1) https://plants.usda.gov/plant-profile/DAGL  (2) https://accs.uaa.alaska.edu/wp-content/uploads/Dactylis_glomerata_BIO_DAGL.pdf</v>
      </c>
    </row>
    <row r="37" spans="1:3">
      <c r="A37" s="17">
        <v>6.07</v>
      </c>
      <c r="B37" s="38" t="str">
        <v>D. glomerata produces propagules in less than 12 months, flowering in spring and producing seeds in autumn.</v>
      </c>
      <c r="C37" s="38" t="str">
        <v>https://www.cabidigitallibrary.org/doi/full/10.1079/cabicompendium.17618</v>
      </c>
    </row>
    <row r="38" spans="1:3">
      <c r="A38" s="17">
        <v>7.01</v>
      </c>
      <c r="B38" s="38" t="str">
        <v>Propagules are commonly included in grass seed mix to spread in pastures and to minimize erosion.</v>
      </c>
      <c r="C38" s="38" t="str">
        <v>https://www.fs.usda.gov/database/feis/plants/graminoid/dacglo/all.html</v>
      </c>
    </row>
    <row r="39" spans="1:3">
      <c r="A39" s="17">
        <v>7.02</v>
      </c>
      <c r="B39" s="38" t="str">
        <v>D. glomerata is commonly cultivated as forage for grazing livestock. (1)(2)</v>
      </c>
      <c r="C39" s="38" t="str">
        <v>(1) Robins, Joseph G et al. “‘USDA-Yeti’ Orchardgrass (Dactylis Glomerata L.), a New Orchardgrass Cultivar That Combines Excellent Winterhardiness and Agronomic Performance.” Journal of plant registrations 17.3 (2023): 478–482. Web. (2) https://plants.usda.gov/DocumentLibrary/plantguide/pdf/pg_dagl.pdf</v>
      </c>
    </row>
    <row r="40" spans="1:3">
      <c r="A40" s="17">
        <v>7.03</v>
      </c>
      <c r="B40" s="37" t="str">
        <v>Orchardgrass commonly contaminates turfgrass seed and sod either purposefully or accidentally. (1)(2)</v>
      </c>
      <c r="C40" s="38" t="str">
        <v>(1) https://plants.usda.gov/DocumentLibrary/plantguide/pdf/pg_dagl.pdf  (2) https://www.fs.usda.gov/database/feis/plants/graminoid/dacglo/all.html#FIRE%20ECOLOGY</v>
      </c>
    </row>
    <row r="41" spans="1:3">
      <c r="A41" s="17">
        <v>7.04</v>
      </c>
      <c r="B41" s="38" t="str">
        <v>Taxon has no specific mechanism of dispersal but cilia on surface of seed may aid in wind dispersal.</v>
      </c>
      <c r="C41" s="38" t="str">
        <v>Beddows, A. R. “Dactylis Glomerata L.” The Journal of ecology 47.1 (1959): 223–239. Web.</v>
      </c>
    </row>
    <row r="42" spans="1:3">
      <c r="A42" s="17">
        <v>7.05</v>
      </c>
      <c r="B42" s="38" t="str">
        <v>Seeds are unlikely to be spread by water.</v>
      </c>
      <c r="C42" s="38" t="str">
        <v>Beddows, A. R. “Dactylis Glomerata L.” The Journal of ecology 47.1 (1959): 223–239. Web.</v>
      </c>
    </row>
    <row r="43" spans="1:3">
      <c r="A43" s="17">
        <v>7.06</v>
      </c>
      <c r="B43" s="38" t="str">
        <v>Bird dispersal is possible but little evidence exist of it occuring.</v>
      </c>
      <c r="C43" s="38" t="str">
        <v>Beddows, A. R. “Dactylis Glomerata L.” The Journal of ecology 47.1 (1959): 223–239. Web.</v>
      </c>
    </row>
    <row r="44" spans="1:3">
      <c r="A44" s="17">
        <v>7.07</v>
      </c>
      <c r="B44" s="38" t="str">
        <v>Cilia on surface of propagule may aid in dispersal (1). Some evidence exists of animal dispersal (2).</v>
      </c>
      <c r="C44" s="38" t="str">
        <v xml:space="preserve">(1)Beddows, A. R. “Dactylis Glomerata L.” The Journal of ecology 47.1 (1959): 223–239. Web. (2) 
  Couvreur, M., Christiaen, B., Verheyen, V., Hermy, M., &amp; Thompson, K. (2004). Large herbivores as mobile links between isolated nature reserves through adhesive seed dispersal. Applied Vegetation Science, 7(2), 229–236. https://doi.org/10.1658/1402-2001(2004)007[0229:LHAMLB]2.0.CO;2
</v>
      </c>
    </row>
    <row r="45" spans="1:3">
      <c r="A45" s="17">
        <v>7.08</v>
      </c>
      <c r="B45" s="37" t="str">
        <v>very little evidence exist of seeds germinating after passing through herbivore digestive tract. (1)(2)</v>
      </c>
      <c r="C45" s="38" t="str">
        <v xml:space="preserve">(1) Beddows, A. R. “Dactylis Glomerata L.” The Journal of ecology 47.1 (1959): 223–239. Web. (2) 
  Myers, J. A., Vellend, M., Gardescu, S., &amp; Marks, P. L. (2004). Seed Dispersal by White-Tailed Deer: Implications for Long-Distance Dispersal, Invasion, and Migration of Plants in Eastern North America. Oecologia, 139(1), 35–44. https://doi.org/10.1007/s00442-003-1474-2
</v>
      </c>
    </row>
    <row r="46" spans="1:3">
      <c r="A46" s="17">
        <v>8.01</v>
      </c>
      <c r="B46" s="37" t="str">
        <v>Qualitative evaluation of seed production is unclear, little information of seeds per unit of area. "Orchardgrass
has 540,000 seeds per pound."</v>
      </c>
      <c r="C46" s="38" t="str">
        <v>https://www.nrcs.usda.gov/plantmaterials/idpmspu5985.pdf</v>
      </c>
    </row>
    <row r="47" spans="1:3">
      <c r="A47" s="17">
        <v>8.02</v>
      </c>
      <c r="B47" s="38" t="str">
        <v>Taxon is not adapted to have seeds survive dormancy for extended periods time in soil without germination. (1)(2)</v>
      </c>
      <c r="C47" s="38" t="str">
        <v>(1) Beddows, A. R. “Dactylis Glomerata L.” The Journal of ecology 47.1 (1959): 223–239. Web. (2) https://www.fs.usda.gov/database/feis/plants/graminoid/dacglo/all.html</v>
      </c>
    </row>
    <row r="48" spans="1:3">
      <c r="A48" s="17">
        <v>8.0299999999999994</v>
      </c>
      <c r="B48" s="38" t="str">
        <v>Mechanical means of control are innefective, but taxon responds to the application of herbicides. (1)(2)</v>
      </c>
      <c r="C48" s="38" t="str">
        <v>(1) https://accs.uaa.alaska.edu/wp-content/uploads/Dactylis_glomerata_BIO_DAGL.pdf (2) https://www.fs.usda.gov/database/feis/plants/graminoid/dacglo/all.html</v>
      </c>
    </row>
    <row r="49" spans="1:3">
      <c r="A49" s="17">
        <v>8.0399999999999991</v>
      </c>
      <c r="B49" s="38" t="str">
        <v>D. glomerata commonly benefits from disturbances such as fires, cultivating, and tilling. (1)(2)</v>
      </c>
      <c r="C49" s="38" t="str">
        <v>(1). https://www.fs.usda.gov/database/feis/plants/graminoid/dacglo/all.html (2). https://accs.uaa.alaska.edu/wp-content/uploads/Dactylis_glomerata_BIO_DAGL.pdf</v>
      </c>
    </row>
    <row r="50" spans="1:3">
      <c r="A50" s="17">
        <v>8.0500000000000007</v>
      </c>
      <c r="B50" s="37" t="str">
        <v>No evidence of natural enemies that target D. glomerata.</v>
      </c>
      <c r="C50" s="38">
        <v>0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7" ma:contentTypeDescription="Create a new document." ma:contentTypeScope="" ma:versionID="413b67428e06e4fbe1596370e8681275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c5fcf276c65ab6b33a94e4b45a17df5b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C3439-75BE-411A-8E6B-DF10E44BED25}"/>
</file>

<file path=customXml/itemProps2.xml><?xml version="1.0" encoding="utf-8"?>
<ds:datastoreItem xmlns:ds="http://schemas.openxmlformats.org/officeDocument/2006/customXml" ds:itemID="{624714E1-6774-437D-801A-4B8EB940739E}"/>
</file>

<file path=customXml/itemProps3.xml><?xml version="1.0" encoding="utf-8"?>
<ds:datastoreItem xmlns:ds="http://schemas.openxmlformats.org/officeDocument/2006/customXml" ds:itemID="{FC7C5DCB-5469-4470-81D8-0D1EF0527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Kim,Seokmin</cp:lastModifiedBy>
  <cp:revision/>
  <dcterms:created xsi:type="dcterms:W3CDTF">2021-06-15T16:34:22Z</dcterms:created>
  <dcterms:modified xsi:type="dcterms:W3CDTF">2025-06-20T17:03:23Z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