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224"/>
  <workbookPr defaultThemeVersion="166925"/>
  <mc:AlternateContent xmlns:mc="http://schemas.openxmlformats.org/markup-compatibility/2006">
    <mc:Choice Requires="x15">
      <x15ac:absPath xmlns:x15ac="http://schemas.microsoft.com/office/spreadsheetml/2010/11/ac" url="/Users/seokminkim/Desktop/Assessments/Species/Calystegia sepium/Docs/"/>
    </mc:Choice>
  </mc:AlternateContent>
  <xr:revisionPtr revIDLastSave="159" documentId="13_ncr:1_{9FF11EBE-B3CD-6A49-B753-EE50F9DEC56D}" xr6:coauthVersionLast="47" xr6:coauthVersionMax="47" xr10:uidLastSave="{0D81ADF7-DE82-4397-9FE5-792225FE4D88}"/>
  <bookViews>
    <workbookView xWindow="-47840" yWindow="280" windowWidth="29120" windowHeight="18800" xr2:uid="{DC9EAAB9-A961-4D36-B025-37CCF3FD5897}"/>
  </bookViews>
  <sheets>
    <sheet name="WRA Worksheet" sheetId="1" r:id="rId1"/>
    <sheet name="LUT" sheetId="2" r:id="rId2"/>
    <sheet name="PDF Template Scoresheet" sheetId="3" r:id="rId3"/>
    <sheet name="PDF Template Refs &amp; Data" sheetId="4" r:id="rId4"/>
  </sheets>
  <definedNames>
    <definedName name="_xlnm._FilterDatabase" localSheetId="0" hidden="1">'WRA Worksheet'!$B$65:$C$67</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4" i="1" l="1"/>
  <c r="D4" i="3" s="1"/>
  <c r="A1" i="3"/>
  <c r="D71" i="1"/>
  <c r="D73" i="1"/>
  <c r="C74" i="1" s="1"/>
  <c r="C53" i="3" a="1"/>
  <c r="C53" i="3" s="1"/>
  <c r="D72" i="1"/>
  <c r="I26" i="2"/>
  <c r="I27" i="2"/>
  <c r="D3" i="1"/>
  <c r="D3" i="3" s="1"/>
  <c r="D5" i="1"/>
  <c r="D5" i="3" s="1"/>
  <c r="D8" i="1"/>
  <c r="D8" i="3" s="1"/>
  <c r="D9" i="1"/>
  <c r="D9" i="3" s="1"/>
  <c r="D11" i="1"/>
  <c r="D11" i="3" s="1"/>
  <c r="D12" i="1"/>
  <c r="D12" i="3" s="1"/>
  <c r="D13" i="1"/>
  <c r="D13" i="3" s="1"/>
  <c r="D14" i="1"/>
  <c r="D14" i="3" s="1"/>
  <c r="D15" i="1"/>
  <c r="D15" i="3" s="1"/>
  <c r="D16" i="1"/>
  <c r="D16" i="3" s="1"/>
  <c r="D17" i="1"/>
  <c r="D17" i="3" s="1"/>
  <c r="D18" i="1"/>
  <c r="D18" i="3" s="1"/>
  <c r="D19" i="1"/>
  <c r="D19" i="3" s="1"/>
  <c r="D20" i="1"/>
  <c r="D20" i="3" s="1"/>
  <c r="D21" i="1"/>
  <c r="D21" i="3" s="1"/>
  <c r="D22" i="1"/>
  <c r="D22" i="3" s="1"/>
  <c r="D23" i="1"/>
  <c r="D23" i="3" s="1"/>
  <c r="D24" i="1"/>
  <c r="D24" i="3" s="1"/>
  <c r="D25" i="1"/>
  <c r="D25" i="3" s="1"/>
  <c r="D26" i="1"/>
  <c r="D26" i="3" s="1"/>
  <c r="D27" i="1"/>
  <c r="D27" i="3" s="1"/>
  <c r="D28" i="1"/>
  <c r="D28" i="3" s="1"/>
  <c r="D29" i="1"/>
  <c r="D29" i="3" s="1"/>
  <c r="D30" i="1"/>
  <c r="D30" i="3" s="1"/>
  <c r="D31" i="1"/>
  <c r="D31" i="3" s="1"/>
  <c r="D32" i="1"/>
  <c r="D32" i="3" s="1"/>
  <c r="D33" i="1"/>
  <c r="D33" i="3" s="1"/>
  <c r="D34" i="1"/>
  <c r="D34" i="3" s="1"/>
  <c r="D35" i="1"/>
  <c r="D35" i="3" s="1"/>
  <c r="D36" i="1"/>
  <c r="D36" i="3" s="1"/>
  <c r="D37" i="1"/>
  <c r="D37" i="3" s="1"/>
  <c r="D38" i="1"/>
  <c r="D38" i="3" s="1"/>
  <c r="D39" i="1"/>
  <c r="D39" i="3" s="1"/>
  <c r="D40" i="1"/>
  <c r="D40" i="3" s="1"/>
  <c r="D41" i="1"/>
  <c r="D41" i="3" s="1"/>
  <c r="D42" i="1"/>
  <c r="D42" i="3" s="1"/>
  <c r="D43" i="1"/>
  <c r="D43" i="3" s="1"/>
  <c r="D44" i="1"/>
  <c r="D44" i="3" s="1"/>
  <c r="D45" i="1"/>
  <c r="D45" i="3" s="1"/>
  <c r="D46" i="1"/>
  <c r="D46" i="3" s="1"/>
  <c r="D47" i="1"/>
  <c r="D47" i="3" s="1"/>
  <c r="D48" i="1"/>
  <c r="D48" i="3" s="1"/>
  <c r="D49" i="1"/>
  <c r="D49" i="3" s="1"/>
  <c r="D50" i="1"/>
  <c r="D50" i="3" s="1"/>
  <c r="D51" i="1"/>
  <c r="D51" i="3" s="1"/>
  <c r="C57" i="1"/>
  <c r="B57" i="3" s="1"/>
  <c r="C57" i="3" s="1"/>
  <c r="C58" i="1"/>
  <c r="B58" i="3" s="1"/>
  <c r="C58" i="3" s="1"/>
  <c r="C59" i="1"/>
  <c r="B59" i="3" s="1"/>
  <c r="C59" i="3" s="1"/>
  <c r="B2" i="4" a="1"/>
  <c r="B2" i="4" s="1"/>
  <c r="C51" i="3"/>
  <c r="C50" i="3"/>
  <c r="C49" i="3"/>
  <c r="C48" i="3"/>
  <c r="C47" i="3"/>
  <c r="C46" i="3"/>
  <c r="C45" i="3"/>
  <c r="C44" i="3"/>
  <c r="C43" i="3"/>
  <c r="C42" i="3"/>
  <c r="C41" i="3"/>
  <c r="C40" i="3"/>
  <c r="C39" i="3"/>
  <c r="C38" i="3"/>
  <c r="C37" i="3"/>
  <c r="C36" i="3"/>
  <c r="C35" i="3"/>
  <c r="C34" i="3"/>
  <c r="C33" i="3"/>
  <c r="C32" i="3"/>
  <c r="C31" i="3"/>
  <c r="C30" i="3"/>
  <c r="C29" i="3"/>
  <c r="C28" i="3"/>
  <c r="C27" i="3"/>
  <c r="C26" i="3"/>
  <c r="C25" i="3"/>
  <c r="C24" i="3"/>
  <c r="C23" i="3"/>
  <c r="C22" i="3"/>
  <c r="C21" i="3"/>
  <c r="C20" i="3"/>
  <c r="C19" i="3"/>
  <c r="C18" i="3"/>
  <c r="C17" i="3"/>
  <c r="C16" i="3"/>
  <c r="C15" i="3"/>
  <c r="C14" i="3"/>
  <c r="C13" i="3"/>
  <c r="C12" i="3"/>
  <c r="C11" i="3"/>
  <c r="C10" i="3"/>
  <c r="C9" i="3"/>
  <c r="C8" i="3"/>
  <c r="C7" i="3"/>
  <c r="C6" i="3"/>
  <c r="C4" i="3"/>
  <c r="C5" i="3"/>
  <c r="C3" i="3"/>
  <c r="D59" i="1" l="1"/>
  <c r="D58" i="1"/>
  <c r="C60" i="3"/>
  <c r="C60" i="1"/>
  <c r="B60" i="3" s="1"/>
  <c r="D57" i="1"/>
  <c r="D53" i="1"/>
  <c r="D60" i="1" l="1"/>
  <c r="D54" i="1"/>
  <c r="C54" i="3" s="1"/>
  <c r="C52" i="3"/>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<sst xmlns="http://schemas.openxmlformats.org/spreadsheetml/2006/main" count="333" uniqueCount="179">
  <si>
    <t>Species:</t>
  </si>
  <si>
    <t>Cardiospermum halicacabum (Balloon Vine; Heart Pea; Heart-seed; Heart Seed Vine; Little Lanterns; Love-in-a-puff; Puffball; Smooth-leaved Heart Seed; Winter Cherry, Blister creeper) Family: Sapindaceae</t>
  </si>
  <si>
    <t>Assessment date: November 8, 2024 Prepared by Seokmin Kim</t>
  </si>
  <si>
    <t>Number</t>
  </si>
  <si>
    <t>Question</t>
  </si>
  <si>
    <t>Answer</t>
  </si>
  <si>
    <t>Score</t>
  </si>
  <si>
    <t>Uncertainty</t>
  </si>
  <si>
    <t>Evidence</t>
  </si>
  <si>
    <t>Reference</t>
  </si>
  <si>
    <t>Is the species highly domesticated?</t>
  </si>
  <si>
    <t>n</t>
  </si>
  <si>
    <t>No evidence plant is highly domesticated</t>
  </si>
  <si>
    <t>Has the species become naturalised where grown?</t>
  </si>
  <si>
    <t>Does the species have weedy races?</t>
  </si>
  <si>
    <t>Species suited to Florida's USDA climate zones (1-low; 2-intermediate; 3-high)
       North Zone: suited to Zones 8, 9
       Central Zone: suited to Zones 9, 10
       South Zone: suited to Zone 10</t>
  </si>
  <si>
    <t>Highly suited for all of Florida</t>
  </si>
  <si>
    <t>See attached climate suitability map</t>
  </si>
  <si>
    <t>Quality of climate match data (1-low; 2-intermediate; 3-high)</t>
  </si>
  <si>
    <t>Broad climate suitability (environmental versatility)</t>
  </si>
  <si>
    <t>y</t>
  </si>
  <si>
    <t>Native or naturalized in habitats with periodic inundation
       North Zone: mean annual precipitation 50-70 inches
       Central Zone: mean annual precipitation 40-60 inches
       South Zone: mean annual precipitation 40-60 inches</t>
  </si>
  <si>
    <t>Does the species have a history of repeated introductions outside its natural range?</t>
  </si>
  <si>
    <t>1. 2. Thought to be native to Central America, South America, Caribbean islands, Africa, Tropical Asia, and Australiasia, although there is significant debate on the origins of the taxon. 2. 3. Now found in Korea, United States, Mediterranean Europe/Asia.</t>
  </si>
  <si>
    <t>1. https://doi.org/10.3897/neobiota.19.5279  2. https://doi.org/10.1079/cabicompendium.16033   3. https://www.gbif.org/occurrence/search?offset=120&amp;taxon_key=3189939</t>
  </si>
  <si>
    <t>Naturalized beyond native range</t>
  </si>
  <si>
    <t>See above answer</t>
  </si>
  <si>
    <t>Garden/amenity/disturbance weed</t>
  </si>
  <si>
    <t>It is noted to be able to climb mature trees and grow over / smother vegetation as well as prevent understory plants access to sun. Dense infestations can impede animal movement and potentially increase the risk and intensity of fires. Considered a weed of gardens, roadsides, disturbed sites, and plantations. (1, 2)</t>
  </si>
  <si>
    <t xml:space="preserve">1. https://doi.org/10.1079/cabicompendium.16033   2. https://doi.org/10.1111/j.1442-9993.2007.01803.x </t>
  </si>
  <si>
    <t>Weed of agriculture</t>
  </si>
  <si>
    <t>1. it has been noted as a pest of soybean crops in Mississippi.  2. Noted as having substantial economic impacts on sugarcane and soybean plantations</t>
  </si>
  <si>
    <t>1. Rankins, J., A., J. D. Byrd, D. B. Mask, J. W. Barnett, and P. D. Gerard. 2005. Survey of soybean weeds in Mississippi. Weed Technology 19(2): 7.  2. https://scholar.sun.ac.za/handle/10019.1/90895</t>
  </si>
  <si>
    <t>Environmental weed</t>
  </si>
  <si>
    <t>See answer to 3.02. Additionally, in Australia, Cardiospermum halicacabum is noted as a significant environmental weed in littoral rainforests and coastal vine thickets by smothering native vegetation and altering ecosystem structure (1). Additionally, it has been noted that the taxon is potentially altering native butterfly-plant pollination networks in Florida by being the most frequently reported host plant for certain native butterfly species (e.g. Miami blue; 2).</t>
  </si>
  <si>
    <t>1. https://research.csiro.au/nswweeds/balloon-vine/  2. https://www.fws.gov/policy/library/2011/2011-19812.html</t>
  </si>
  <si>
    <t>Congeneric weed</t>
  </si>
  <si>
    <t>1. 2. Cardiospermum grandiflorum considered invasive</t>
  </si>
  <si>
    <t>1. https://www.iucngisd.org/gisd/species.php?sc=1346  2. https://www.cabidigitallibrary.org/doi/10.1079/cabicompendium.112965</t>
  </si>
  <si>
    <t>Produces spines, thorns or burrs</t>
  </si>
  <si>
    <t>No evidence plant produces spines, thorns, or burrs</t>
  </si>
  <si>
    <t>Allelopathic</t>
  </si>
  <si>
    <t>No evidence plant is allelopathic</t>
  </si>
  <si>
    <t>Parasitic</t>
  </si>
  <si>
    <t>No evidence plant is parasitic</t>
  </si>
  <si>
    <t>Unpalatable to grazing animals</t>
  </si>
  <si>
    <t>1. 2. Used as animal feed/fodder</t>
  </si>
  <si>
    <t>1. https://www.cabidigitallibrary.org/doi/10.1079/cabicompendium.16033  2. https://indiabiodiversity.org/species/show/32097</t>
  </si>
  <si>
    <t>Toxic to animals</t>
  </si>
  <si>
    <t xml:space="preserve">1. 2. The weed is reported to cause contact dermatitis and contains toxic compounds such as saponins, cyanolipids, and cyanogenic glycosides. </t>
  </si>
  <si>
    <t>1. https://ccmedia.fdacs.gov/content/download/12627/file/poisonplants.pdf  2. Rojo JP, Pitargue FC, 1999. Cardiospermum halicacabum L. In: Plant Resources of South-East Asia No. 12(1): Medicinal and poisonous plants 1 [ed. by Padua, L. S. de \Bunyapraphatsara, N. \Lemmens, R. H. M. J.]. Leiden, The Netherlands: Backhuys Publisher, 176-178.</t>
  </si>
  <si>
    <t>Host for recognised pests and pathogens</t>
  </si>
  <si>
    <t>No evidnece plant is host for recognised pests and pathogens</t>
  </si>
  <si>
    <t>Causes allergies or is otherwise toxic to humans</t>
  </si>
  <si>
    <t>1. Noted to cause contact dermatitis</t>
  </si>
  <si>
    <t>1. https://ccmedia.fdacs.gov/content/download/12627/file/poisonplants.pdf</t>
  </si>
  <si>
    <t>Creates a fire hazard in natural ecosystems</t>
  </si>
  <si>
    <t>1. 2. Noted to potentially icnrease the risk and intensity of fires.</t>
  </si>
  <si>
    <t>Is a shade tolerant plant at some stage of its life cycle</t>
  </si>
  <si>
    <t xml:space="preserve">1. 2. Noted to be unable to grow in shaded areas. </t>
  </si>
  <si>
    <t>1. https://www.cabidigitallibrary.org/doi/10.1079/cabicompendium.16033  2. https://plants.ces.ncsu.edu/plants/cardiospermum-halicacabum/</t>
  </si>
  <si>
    <t>Grows on infertile soils (oligotrophic, limerock, or excessively draining soils).  North &amp; Central Zones: infertile soils; South Zone: shallow limerock or Histisols.</t>
  </si>
  <si>
    <t>1. 2. Not noted to tolerate infertile soils</t>
  </si>
  <si>
    <t>Climbing or smothering growth habit</t>
  </si>
  <si>
    <t>Taxon is a vine</t>
  </si>
  <si>
    <t>Forms dense thickets</t>
  </si>
  <si>
    <t>Aquatic</t>
  </si>
  <si>
    <t>Taxon is not aquatic</t>
  </si>
  <si>
    <t>Grass</t>
  </si>
  <si>
    <t>Taxon is not of the Poaceae family</t>
  </si>
  <si>
    <t>Nitrogen fixing woody plant</t>
  </si>
  <si>
    <t>No evidence plant is nitrogen fixing</t>
  </si>
  <si>
    <t>Geophyte</t>
  </si>
  <si>
    <t>No evidence plant is has geophyte properties</t>
  </si>
  <si>
    <t>Evidence of substantial reproductive failure in native habitat</t>
  </si>
  <si>
    <t>No evidence of substantial reproductive failures</t>
  </si>
  <si>
    <t>Produces viable seed</t>
  </si>
  <si>
    <t>1. 2. Known to produce viable seed.</t>
  </si>
  <si>
    <t>1. https://www.cabidigitallibrary.org/doi/10.1079/cabicompendium.16033  2. https://doi.org/10.3897/neobiota.19.5279</t>
  </si>
  <si>
    <t>Hybridizes naturally</t>
  </si>
  <si>
    <t>?</t>
  </si>
  <si>
    <t>Not enough information found</t>
  </si>
  <si>
    <t>Self-compatible or apomictic</t>
  </si>
  <si>
    <t>1. 2. Noted to be self-compatible, but no direct evidence found for self-compatibility in natural conditions. Answered UNKNOWN</t>
  </si>
  <si>
    <t>1. https://www.cabidigitallibrary.org/doi/10.1079/cabicompendium.112965  2. http://www.iap-risk.eu/media/files/pra_exp_CRIGR.pdf</t>
  </si>
  <si>
    <t>Requires specialist pollinators</t>
  </si>
  <si>
    <t>1. The taxon produces several small, white flowers, which are pollinated by insects and 2. butterflies</t>
  </si>
  <si>
    <t>1. https://www.nparks.gov.sg/florafaunaweb/flora/1/3/1362   2. https://www.fws.gov/policy/library/2011/2011-19812.html</t>
  </si>
  <si>
    <t>Reproduction by vegetative propagation</t>
  </si>
  <si>
    <t>1. 2. Noted to propagate vegetatively</t>
  </si>
  <si>
    <t>1. https://www.invasiveplantatlas.org/subject.html?sub=5237 2. https://plants.ces.ncsu.edu/plants/cardiospermum-halicacabum/</t>
  </si>
  <si>
    <t>Minimum generative time (years)</t>
  </si>
  <si>
    <t>Propagules likely to be dispersed unintentionally (plants growing in heavily trafficked areas)</t>
  </si>
  <si>
    <t xml:space="preserve">1. 2. Likely as it is noted to be a weed of roadsides and disturbed sites. </t>
  </si>
  <si>
    <t>1. https://www.cabidigitallibrary.org/doi/10.1079/cabicompendium.112965 2. Acevedo-Rodríguez P, 2005. Vines and climbing plants of Puerto Rico and the Virgin Islands. Contributions from the United States National Herbarium, 51:483 pp.</t>
  </si>
  <si>
    <t>Propagules dispersed intentionally by people</t>
  </si>
  <si>
    <t>1. 2. Sold online</t>
  </si>
  <si>
    <t>1. https://www.amazon.com/Cardiospermum-halicacabum-Balloon-seeds-Organically/dp/B01IG80JN0?th=1  2. https://hayefield.com/product/cardiospermum-halicacabum-love-in-a-puff/</t>
  </si>
  <si>
    <t>Propagules likely to disperse as a produce contaminant</t>
  </si>
  <si>
    <t>Human activities are also responsible for dispersal, mostly through garden escapes, seed contaminants, and garden waste</t>
  </si>
  <si>
    <t>1. https://doi.org/10.3897/neobiota.19.5279  2. https://www.invasive.org/midatlantic/subject.cfm?sub=5237</t>
  </si>
  <si>
    <t>Propagules adapted to wind dispersal</t>
  </si>
  <si>
    <t>No evidence propagules are wind dispersed</t>
  </si>
  <si>
    <t>Propagules water dispersed</t>
  </si>
  <si>
    <t>1. 2. the plant’s non-fleshy fruits are known to float in seawater and stay viable, facilitating long distance dispersal.</t>
  </si>
  <si>
    <t xml:space="preserve">1. https://doi.org/10.3897/neobiota.19.5279  2. https://doi.org/10.1079/cabicompendium.16033 </t>
  </si>
  <si>
    <t>Propagules bird dispersed</t>
  </si>
  <si>
    <t>1. 2. Birds noted to be a vector</t>
  </si>
  <si>
    <t>1. https://doi.org/10.3897/neobiota.19.5279 2. https://doi.org/10.1079/cabicompendium.16033</t>
  </si>
  <si>
    <t>Propagules dispersed by other animals (externally)</t>
  </si>
  <si>
    <t>No evidence of external propagule dispersal</t>
  </si>
  <si>
    <t>Propagules dispersed by other animals (internally)</t>
  </si>
  <si>
    <t>Possible since birds are noted to be seed dispersers. Given lack of information, answered UNKNOWN</t>
  </si>
  <si>
    <t>Prolific seed production</t>
  </si>
  <si>
    <t>No evidence plant is a prolific seed producer</t>
  </si>
  <si>
    <t>Evidence that a persistent propagule bank is formed (&gt;1 yr)</t>
  </si>
  <si>
    <t>1. Noted to create a persistent seed bank. Given lack of information, answered UNKNOWN</t>
  </si>
  <si>
    <t>1. https://doi.org/10.3897/neobiota.19.5279</t>
  </si>
  <si>
    <t>Well controlled by herbicides</t>
  </si>
  <si>
    <t>1. 2. Herbicides noted to be effective.</t>
  </si>
  <si>
    <t xml:space="preserve">1. https://doi.org/10.3897/neobiota.19.5279  2. https://www.cabdirect.org/cabdirect/abstract/20083162766 </t>
  </si>
  <si>
    <t>Tolerates, or benefits from, mutilation or cultivation</t>
  </si>
  <si>
    <t>1. 2. Noted to propagate vegetatively and tolerate mutilation.</t>
  </si>
  <si>
    <t>Effective natural enemies present in U.S.</t>
  </si>
  <si>
    <t>Total Score</t>
  </si>
  <si>
    <t>Outcome</t>
  </si>
  <si>
    <t>Section</t>
  </si>
  <si>
    <t># of questions answered</t>
  </si>
  <si>
    <t>satisfy minimum?</t>
  </si>
  <si>
    <t>A</t>
  </si>
  <si>
    <t>B</t>
  </si>
  <si>
    <t>C</t>
  </si>
  <si>
    <t>total</t>
  </si>
  <si>
    <t>Do not complete unless the Outcome (cell D54) is "Evaluate Further"</t>
  </si>
  <si>
    <t xml:space="preserve">Secondary Screening </t>
  </si>
  <si>
    <t xml:space="preserve"> Taxon shade-tolerant or forms dense stands?</t>
  </si>
  <si>
    <t xml:space="preserve"> Taxon is clearly bird- or wind-dispersed?</t>
  </si>
  <si>
    <t xml:space="preserve"> Taxon's life cycle &lt;4 years?</t>
  </si>
  <si>
    <t xml:space="preserve"> Weed of cultivated land?</t>
  </si>
  <si>
    <t xml:space="preserve"> Unpalatable to grazing animals?</t>
  </si>
  <si>
    <t xml:space="preserve"> Forms dense stands/populations?</t>
  </si>
  <si>
    <t xml:space="preserve"> Taxon a tree or tree-like shrub?</t>
  </si>
  <si>
    <t xml:space="preserve"> Taxon herbaceous or a low-growing shrub?</t>
  </si>
  <si>
    <t xml:space="preserve"> Taxon a vine or liana?</t>
  </si>
  <si>
    <t>Secondary Screening result:</t>
  </si>
  <si>
    <t>Scorecard</t>
  </si>
  <si>
    <t>Lookup Table A1:</t>
  </si>
  <si>
    <t>N Score</t>
  </si>
  <si>
    <t>Y Score</t>
  </si>
  <si>
    <t>Locate value of inputs and lookup output for each question</t>
  </si>
  <si>
    <r>
      <rPr>
        <b/>
        <sz val="11"/>
        <color theme="1"/>
        <rFont val="Calibri"/>
        <family val="2"/>
        <scheme val="minor"/>
      </rPr>
      <t>A</t>
    </r>
    <r>
      <rPr>
        <sz val="11"/>
        <color theme="1"/>
        <rFont val="Calibri"/>
        <family val="2"/>
        <scheme val="minor"/>
      </rPr>
      <t xml:space="preserve"> C</t>
    </r>
  </si>
  <si>
    <r>
      <t xml:space="preserve">                                         </t>
    </r>
    <r>
      <rPr>
        <b/>
        <i/>
        <sz val="11"/>
        <color theme="1"/>
        <rFont val="Calibri"/>
        <family val="2"/>
        <scheme val="minor"/>
      </rPr>
      <t xml:space="preserve"> Yes</t>
    </r>
    <r>
      <rPr>
        <sz val="11"/>
        <color theme="1"/>
        <rFont val="Calibri"/>
        <family val="2"/>
        <scheme val="minor"/>
      </rPr>
      <t xml:space="preserve"> to questions 3.01-3.05</t>
    </r>
  </si>
  <si>
    <t>default</t>
  </si>
  <si>
    <t>Inputs</t>
  </si>
  <si>
    <t>The response to qestions 2.01 and 2.02 is 2 unless a climate analysis is done</t>
  </si>
  <si>
    <t>Results</t>
  </si>
  <si>
    <t>Refer to lookup Table A1</t>
  </si>
  <si>
    <r>
      <t xml:space="preserve">       </t>
    </r>
    <r>
      <rPr>
        <b/>
        <i/>
        <sz val="11"/>
        <color theme="1"/>
        <rFont val="Calibri"/>
        <family val="2"/>
        <scheme val="minor"/>
      </rPr>
      <t xml:space="preserve">  No</t>
    </r>
    <r>
      <rPr>
        <sz val="11"/>
        <color theme="1"/>
        <rFont val="Calibri"/>
        <family val="2"/>
        <scheme val="minor"/>
      </rPr>
      <t xml:space="preserve"> to questions 3.01-3.02</t>
    </r>
  </si>
  <si>
    <t>E</t>
  </si>
  <si>
    <t xml:space="preserve">Input </t>
  </si>
  <si>
    <t>N</t>
  </si>
  <si>
    <t>Y</t>
  </si>
  <si>
    <t>3.02-3.05</t>
  </si>
  <si>
    <r>
      <rPr>
        <b/>
        <sz val="11"/>
        <color theme="1"/>
        <rFont val="Calibri"/>
        <family val="2"/>
        <scheme val="minor"/>
      </rPr>
      <t>B</t>
    </r>
    <r>
      <rPr>
        <sz val="11"/>
        <color theme="1"/>
        <rFont val="Calibri"/>
        <family val="2"/>
        <scheme val="minor"/>
      </rPr>
      <t xml:space="preserve"> C</t>
    </r>
  </si>
  <si>
    <t>Lookup Table for 6.07</t>
  </si>
  <si>
    <t>Years</t>
  </si>
  <si>
    <t>Lookup for Secondary Screening (Vine/Liana Only)</t>
  </si>
  <si>
    <t>Test 1:</t>
  </si>
  <si>
    <t>Test 2:</t>
  </si>
  <si>
    <r>
      <rPr>
        <b/>
        <sz val="11"/>
        <color theme="1"/>
        <rFont val="Calibri"/>
        <family val="2"/>
        <scheme val="minor"/>
      </rPr>
      <t>C</t>
    </r>
    <r>
      <rPr>
        <sz val="11"/>
        <color theme="1"/>
        <rFont val="Calibri"/>
        <family val="2"/>
        <scheme val="minor"/>
      </rPr>
      <t xml:space="preserve"> E</t>
    </r>
  </si>
  <si>
    <t>Refer to lookup Table A3</t>
  </si>
  <si>
    <t>ZONES</t>
  </si>
  <si>
    <r>
      <t xml:space="preserve">Genus species </t>
    </r>
    <r>
      <rPr>
        <b/>
        <sz val="14"/>
        <rFont val="Calibri"/>
        <family val="2"/>
        <scheme val="minor"/>
      </rPr>
      <t xml:space="preserve">(common name) </t>
    </r>
  </si>
  <si>
    <t>Species suited to Florida's USDA climate zones (0-low; 1-intermediate; 2-high)
       North Zone: suited to Zones 8, 9
       Central Zone: suited to Zones 9, 10
       South Zone: suited to Zone 10</t>
  </si>
  <si>
    <t>Quality of climate match data (0-low; 1-intermediate; 2-high)</t>
  </si>
  <si>
    <t xml:space="preserve">Implemented Pacific Second Screening </t>
  </si>
  <si>
    <t>Risk Assessment Results</t>
  </si>
  <si>
    <t>section</t>
  </si>
  <si>
    <t># questions answered</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</si>
</sst>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1">
    <font>
      <sz val="11"/>
      <color theme="1"/>
      <name val="Calibri"/>
      <family val="2"/>
      <scheme val="minor"/>
    </font>
    <font>
      <b/>
      <sz val="11"/>
      <color theme="1"/>
      <name val="Calibri"/>
      <family val="2"/>
      <scheme val="minor"/>
    </font>
    <font>
      <b/>
      <sz val="11"/>
      <color theme="1" tint="0.499984740745262"/>
      <name val="Calibri"/>
      <family val="2"/>
      <scheme val="minor"/>
    </font>
    <font>
      <sz val="8"/>
      <color theme="1"/>
      <name val="Calibri"/>
      <family val="2"/>
      <scheme val="minor"/>
    </font>
    <font>
      <sz val="7"/>
      <color theme="1"/>
      <name val="Calibri"/>
      <family val="2"/>
      <scheme val="minor"/>
    </font>
    <font>
      <b/>
      <i/>
      <sz val="11"/>
      <color theme="1"/>
      <name val="Calibri"/>
      <family val="2"/>
      <scheme val="minor"/>
    </font>
    <font>
      <b/>
      <sz val="11"/>
      <name val="Calibri"/>
      <family val="2"/>
      <scheme val="minor"/>
    </font>
    <font>
      <sz val="11"/>
      <color rgb="FFFF0000"/>
      <name val="Calibri"/>
      <family val="2"/>
      <scheme val="minor"/>
    </font>
    <font>
      <sz val="12"/>
      <name val="Calibri"/>
      <family val="2"/>
      <scheme val="minor"/>
    </font>
    <font>
      <b/>
      <i/>
      <sz val="14"/>
      <name val="Calibri"/>
      <family val="2"/>
      <scheme val="minor"/>
    </font>
    <font>
      <sz val="11"/>
      <color indexed="8"/>
      <name val="Calibri"/>
      <family val="2"/>
      <scheme val="minor"/>
    </font>
    <font>
      <sz val="9"/>
      <color indexed="8"/>
      <name val="Helvetica"/>
      <family val="2"/>
    </font>
    <font>
      <sz val="11"/>
      <name val="Calibri"/>
      <family val="2"/>
      <scheme val="minor"/>
    </font>
    <font>
      <b/>
      <sz val="11"/>
      <color indexed="8"/>
      <name val="Calibri"/>
      <family val="2"/>
      <scheme val="minor"/>
    </font>
    <font>
      <b/>
      <sz val="9"/>
      <color indexed="8"/>
      <name val="Helvetica"/>
      <family val="2"/>
    </font>
    <font>
      <b/>
      <sz val="9"/>
      <name val="Arial"/>
      <family val="2"/>
    </font>
    <font>
      <b/>
      <sz val="10"/>
      <name val="Calibri"/>
      <family val="2"/>
      <scheme val="minor"/>
    </font>
    <font>
      <sz val="9"/>
      <name val="Arial"/>
      <family val="2"/>
    </font>
    <font>
      <sz val="10"/>
      <name val="Calibri"/>
      <family val="2"/>
      <scheme val="minor"/>
    </font>
    <font>
      <b/>
      <sz val="14"/>
      <name val="Calibri"/>
      <family val="2"/>
      <scheme val="minor"/>
    </font>
    <font>
      <sz val="10"/>
      <name val="Arial"/>
      <family val="2"/>
    </font>
    <font>
      <sz val="11"/>
      <name val="Calibri"/>
      <family val="2"/>
    </font>
    <font>
      <sz val="11"/>
      <name val="Arial"/>
      <family val="2"/>
    </font>
    <font>
      <sz val="10"/>
      <name val="Calibri"/>
      <family val="2"/>
    </font>
    <font>
      <b/>
      <sz val="12"/>
      <color theme="4"/>
      <name val="Arial"/>
      <family val="2"/>
    </font>
    <font>
      <sz val="10"/>
      <color theme="1"/>
      <name val="Calibri"/>
      <family val="2"/>
    </font>
    <font>
      <sz val="11"/>
      <color theme="1"/>
      <name val="Calibri"/>
      <family val="2"/>
    </font>
    <font>
      <b/>
      <sz val="11"/>
      <color rgb="FFFF0000"/>
      <name val="Calibri"/>
      <family val="2"/>
      <scheme val="minor"/>
    </font>
    <font>
      <sz val="12"/>
      <color theme="1"/>
      <name val="Times New Roman"/>
      <family val="1"/>
      <charset val="1"/>
    </font>
    <font>
      <sz val="11"/>
      <color rgb="FF000000"/>
      <name val="Calibri"/>
      <charset val="1"/>
    </font>
    <font>
      <sz val="11"/>
      <color rgb="FF242424"/>
      <name val="Aptos Narrow"/>
      <charset val="1"/>
    </font>
  </fonts>
  <fills count="7">
    <fill>
      <patternFill patternType="none"/>
    </fill>
    <fill>
      <patternFill patternType="gray125"/>
    </fill>
    <fill>
      <patternFill patternType="solid">
        <fgColor theme="0" tint="-0.249977111117893"/>
        <bgColor indexed="64"/>
      </patternFill>
    </fill>
    <fill>
      <patternFill patternType="solid">
        <fgColor theme="2"/>
        <bgColor indexed="64"/>
      </patternFill>
    </fill>
    <fill>
      <patternFill patternType="solid">
        <fgColor theme="0" tint="-0.14999847407452621"/>
        <bgColor indexed="64"/>
      </patternFill>
    </fill>
    <fill>
      <patternFill patternType="solid">
        <fgColor rgb="FFFFFF00"/>
        <bgColor indexed="64"/>
      </patternFill>
    </fill>
    <fill>
      <patternFill patternType="solid">
        <fgColor rgb="FFFFFFFF"/>
        <bgColor indexed="64"/>
      </patternFill>
    </fill>
  </fills>
  <borders count="38">
    <border>
      <left/>
      <right/>
      <top/>
      <bottom/>
      <diagonal/>
    </border>
    <border>
      <left/>
      <right/>
      <top/>
      <bottom style="double">
        <color indexed="64"/>
      </bottom>
      <diagonal/>
    </border>
    <border>
      <left style="double">
        <color indexed="64"/>
      </left>
      <right/>
      <top style="double">
        <color indexed="64"/>
      </top>
      <bottom/>
      <diagonal/>
    </border>
    <border>
      <left/>
      <right/>
      <top style="double">
        <color indexed="64"/>
      </top>
      <bottom/>
      <diagonal/>
    </border>
    <border>
      <left/>
      <right style="double">
        <color indexed="64"/>
      </right>
      <top style="double">
        <color indexed="64"/>
      </top>
      <bottom/>
      <diagonal/>
    </border>
    <border>
      <left style="double">
        <color indexed="64"/>
      </left>
      <right/>
      <top/>
      <bottom style="double">
        <color indexed="64"/>
      </bottom>
      <diagonal/>
    </border>
    <border>
      <left/>
      <right style="double">
        <color indexed="64"/>
      </right>
      <top/>
      <bottom style="double">
        <color indexed="64"/>
      </bottom>
      <diagonal/>
    </border>
    <border>
      <left style="thin">
        <color indexed="64"/>
      </left>
      <right/>
      <top style="thin">
        <color indexed="64"/>
      </top>
      <bottom/>
      <diagonal/>
    </border>
    <border>
      <left style="thin">
        <color indexed="64"/>
      </left>
      <right/>
      <top/>
      <bottom style="thin">
        <color indexed="64"/>
      </bottom>
      <diagonal/>
    </border>
    <border>
      <left style="thin">
        <color indexed="64"/>
      </left>
      <right/>
      <top/>
      <bottom/>
      <diagonal/>
    </border>
    <border>
      <left style="thin">
        <color indexed="64"/>
      </left>
      <right/>
      <top style="thin">
        <color indexed="64"/>
      </top>
      <bottom style="thin">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right style="medium">
        <color indexed="64"/>
      </right>
      <top style="thin">
        <color indexed="64"/>
      </top>
      <bottom/>
      <diagonal/>
    </border>
    <border>
      <left/>
      <right style="medium">
        <color indexed="64"/>
      </right>
      <top/>
      <bottom style="thin">
        <color indexed="64"/>
      </bottom>
      <diagonal/>
    </border>
    <border>
      <left/>
      <right style="medium">
        <color indexed="64"/>
      </right>
      <top style="thin">
        <color indexed="64"/>
      </top>
      <bottom style="thin">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double">
        <color indexed="64"/>
      </left>
      <right/>
      <top/>
      <bottom/>
      <diagonal/>
    </border>
    <border>
      <left/>
      <right style="double">
        <color indexed="64"/>
      </right>
      <top/>
      <bottom/>
      <diagonal/>
    </border>
    <border>
      <left style="thin">
        <color theme="2"/>
      </left>
      <right style="thin">
        <color theme="2"/>
      </right>
      <top style="thin">
        <color theme="2"/>
      </top>
      <bottom style="thin">
        <color theme="2"/>
      </bottom>
      <diagonal/>
    </border>
    <border>
      <left/>
      <right style="thin">
        <color theme="2"/>
      </right>
      <top style="thin">
        <color theme="2"/>
      </top>
      <bottom style="thin">
        <color theme="2"/>
      </bottom>
      <diagonal/>
    </border>
    <border>
      <left style="thin">
        <color theme="2"/>
      </left>
      <right/>
      <top/>
      <bottom style="double">
        <color theme="2"/>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right/>
      <top style="medium">
        <color indexed="64"/>
      </top>
      <bottom style="medium">
        <color indexed="64"/>
      </bottom>
      <diagonal/>
    </border>
    <border>
      <left/>
      <right/>
      <top style="thin">
        <color auto="1"/>
      </top>
      <bottom/>
      <diagonal/>
    </border>
    <border>
      <left style="medium">
        <color indexed="64"/>
      </left>
      <right/>
      <top style="medium">
        <color indexed="64"/>
      </top>
      <bottom style="thin">
        <color indexed="64"/>
      </bottom>
      <diagonal/>
    </border>
    <border>
      <left/>
      <right/>
      <top style="medium">
        <color indexed="64"/>
      </top>
      <bottom style="thin">
        <color auto="1"/>
      </bottom>
      <diagonal/>
    </border>
    <border>
      <left/>
      <right style="medium">
        <color indexed="64"/>
      </right>
      <top style="medium">
        <color indexed="64"/>
      </top>
      <bottom style="thin">
        <color auto="1"/>
      </bottom>
      <diagonal/>
    </border>
    <border>
      <left style="medium">
        <color indexed="64"/>
      </left>
      <right/>
      <top style="thin">
        <color indexed="64"/>
      </top>
      <bottom/>
      <diagonal/>
    </border>
  </borders>
  <cellStyleXfs count="1">
    <xf numFmtId="0" fontId="0" fillId="0" borderId="0" applyProtection="0"/>
  </cellStyleXfs>
  <cellXfs count="157">
    <xf numFmtId="0" fontId="0" fillId="0" borderId="0" xfId="0"/>
    <xf numFmtId="0" fontId="0" fillId="0" borderId="11" xfId="0" applyBorder="1"/>
    <xf numFmtId="0" fontId="0" fillId="0" borderId="12" xfId="0" applyBorder="1"/>
    <xf numFmtId="0" fontId="0" fillId="0" borderId="13" xfId="0" applyBorder="1"/>
    <xf numFmtId="0" fontId="0" fillId="0" borderId="14" xfId="0" applyBorder="1"/>
    <xf numFmtId="0" fontId="0" fillId="0" borderId="15" xfId="0" applyBorder="1"/>
    <xf numFmtId="0" fontId="0" fillId="0" borderId="19" xfId="0" applyBorder="1"/>
    <xf numFmtId="0" fontId="0" fillId="0" borderId="20" xfId="0" applyBorder="1"/>
    <xf numFmtId="0" fontId="0" fillId="0" borderId="21" xfId="0" applyBorder="1"/>
    <xf numFmtId="0" fontId="0" fillId="0" borderId="15" xfId="0" applyBorder="1" applyAlignment="1">
      <alignment horizontal="center"/>
    </xf>
    <xf numFmtId="0" fontId="0" fillId="0" borderId="0" xfId="0" applyAlignment="1">
      <alignment horizontal="center" vertical="center"/>
    </xf>
    <xf numFmtId="0" fontId="0" fillId="0" borderId="15" xfId="0" applyBorder="1" applyAlignment="1">
      <alignment horizontal="center" vertical="center"/>
    </xf>
    <xf numFmtId="0" fontId="0" fillId="0" borderId="0" xfId="0" applyAlignment="1">
      <alignment horizontal="center"/>
    </xf>
    <xf numFmtId="0" fontId="0" fillId="0" borderId="20" xfId="0" applyBorder="1" applyAlignment="1">
      <alignment horizontal="center" vertical="center"/>
    </xf>
    <xf numFmtId="0" fontId="0" fillId="0" borderId="20" xfId="0" applyBorder="1" applyAlignment="1">
      <alignment horizontal="center"/>
    </xf>
    <xf numFmtId="0" fontId="0" fillId="0" borderId="21" xfId="0" applyBorder="1" applyAlignment="1">
      <alignment horizontal="center"/>
    </xf>
    <xf numFmtId="0" fontId="1" fillId="0" borderId="15" xfId="0" applyFont="1" applyBorder="1" applyAlignment="1">
      <alignment horizontal="center"/>
    </xf>
    <xf numFmtId="0" fontId="1" fillId="0" borderId="0" xfId="0" applyFont="1" applyAlignment="1" applyProtection="1">
      <alignment horizontal="center" vertical="top"/>
      <protection locked="0"/>
    </xf>
    <xf numFmtId="0" fontId="1" fillId="0" borderId="0" xfId="0" applyFont="1" applyAlignment="1" applyProtection="1">
      <alignment horizontal="center" vertical="top" wrapText="1"/>
    </xf>
    <xf numFmtId="0" fontId="1" fillId="0" borderId="4" xfId="0" applyFont="1" applyBorder="1" applyAlignment="1" applyProtection="1">
      <alignment wrapText="1"/>
    </xf>
    <xf numFmtId="0" fontId="0" fillId="0" borderId="23" xfId="0" applyBorder="1" applyAlignment="1" applyProtection="1">
      <alignment horizontal="center" vertical="center" wrapText="1"/>
    </xf>
    <xf numFmtId="0" fontId="0" fillId="0" borderId="6" xfId="0" applyBorder="1" applyAlignment="1" applyProtection="1">
      <alignment horizontal="center" vertical="center" wrapText="1"/>
    </xf>
    <xf numFmtId="0" fontId="1" fillId="0" borderId="2" xfId="0" applyFont="1" applyBorder="1" applyAlignment="1" applyProtection="1">
      <alignment wrapText="1"/>
    </xf>
    <xf numFmtId="0" fontId="1" fillId="0" borderId="3" xfId="0" applyFont="1" applyBorder="1" applyAlignment="1" applyProtection="1">
      <alignment wrapText="1"/>
    </xf>
    <xf numFmtId="0" fontId="0" fillId="0" borderId="0" xfId="0" applyAlignment="1" applyProtection="1">
      <alignment horizontal="center" vertical="center" wrapText="1"/>
    </xf>
    <xf numFmtId="0" fontId="1" fillId="0" borderId="5" xfId="0" applyFont="1" applyBorder="1" applyAlignment="1" applyProtection="1">
      <alignment wrapText="1"/>
    </xf>
    <xf numFmtId="0" fontId="0" fillId="0" borderId="1" xfId="0" applyBorder="1" applyAlignment="1" applyProtection="1">
      <alignment horizontal="center" vertical="center" wrapText="1"/>
    </xf>
    <xf numFmtId="0" fontId="1" fillId="0" borderId="0" xfId="0" applyFont="1" applyAlignment="1" applyProtection="1">
      <alignment wrapText="1"/>
    </xf>
    <xf numFmtId="0" fontId="1" fillId="0" borderId="22" xfId="0" applyFont="1" applyBorder="1" applyAlignment="1" applyProtection="1">
      <alignment wrapText="1"/>
    </xf>
    <xf numFmtId="0" fontId="6" fillId="0" borderId="22" xfId="0" applyFont="1" applyBorder="1" applyAlignment="1" applyProtection="1">
      <alignment wrapText="1"/>
    </xf>
    <xf numFmtId="2" fontId="10" fillId="0" borderId="29" xfId="0" applyNumberFormat="1" applyFont="1" applyBorder="1" applyAlignment="1">
      <alignment horizontal="left" vertical="top" wrapText="1"/>
    </xf>
    <xf numFmtId="2" fontId="11" fillId="5" borderId="29" xfId="0" applyNumberFormat="1" applyFont="1" applyFill="1" applyBorder="1" applyAlignment="1">
      <alignment horizontal="left" vertical="top" wrapText="1"/>
    </xf>
    <xf numFmtId="0" fontId="13" fillId="5" borderId="29" xfId="0" applyFont="1" applyFill="1" applyBorder="1" applyAlignment="1">
      <alignment vertical="top" wrapText="1"/>
    </xf>
    <xf numFmtId="0" fontId="12" fillId="5" borderId="29" xfId="0" applyFont="1" applyFill="1" applyBorder="1" applyAlignment="1">
      <alignment horizontal="left" vertical="top" wrapText="1"/>
    </xf>
    <xf numFmtId="0" fontId="6" fillId="5" borderId="29" xfId="0" applyFont="1" applyFill="1" applyBorder="1" applyAlignment="1">
      <alignment vertical="top" wrapText="1"/>
    </xf>
    <xf numFmtId="2" fontId="10" fillId="0" borderId="0" xfId="0" applyNumberFormat="1" applyFont="1" applyAlignment="1">
      <alignment horizontal="right" vertical="top" wrapText="1"/>
    </xf>
    <xf numFmtId="0" fontId="10" fillId="0" borderId="0" xfId="0" applyFont="1" applyAlignment="1">
      <alignment vertical="top" wrapText="1"/>
    </xf>
    <xf numFmtId="0" fontId="12" fillId="0" borderId="0" xfId="0" applyFont="1"/>
    <xf numFmtId="0" fontId="14" fillId="0" borderId="2" xfId="0" applyFont="1" applyBorder="1" applyAlignment="1">
      <alignment vertical="top" wrapText="1"/>
    </xf>
    <xf numFmtId="0" fontId="15" fillId="0" borderId="3" xfId="0" applyFont="1" applyBorder="1" applyAlignment="1">
      <alignment wrapText="1"/>
    </xf>
    <xf numFmtId="0" fontId="16" fillId="0" borderId="4" xfId="0" applyFont="1" applyBorder="1" applyAlignment="1">
      <alignment wrapText="1"/>
    </xf>
    <xf numFmtId="0" fontId="17" fillId="0" borderId="22" xfId="0" applyFont="1" applyBorder="1"/>
    <xf numFmtId="0" fontId="17" fillId="0" borderId="0" xfId="0" applyFont="1"/>
    <xf numFmtId="0" fontId="18" fillId="0" borderId="23" xfId="0" applyFont="1" applyBorder="1"/>
    <xf numFmtId="0" fontId="17" fillId="0" borderId="5" xfId="0" applyFont="1" applyBorder="1"/>
    <xf numFmtId="0" fontId="17" fillId="0" borderId="1" xfId="0" applyFont="1" applyBorder="1"/>
    <xf numFmtId="0" fontId="18" fillId="0" borderId="6" xfId="0" applyFont="1" applyBorder="1"/>
    <xf numFmtId="0" fontId="6" fillId="4" borderId="29" xfId="0" applyFont="1" applyFill="1" applyBorder="1" applyAlignment="1">
      <alignment horizontal="center" wrapText="1"/>
    </xf>
    <xf numFmtId="0" fontId="6" fillId="4" borderId="29" xfId="0" applyFont="1" applyFill="1" applyBorder="1" applyAlignment="1">
      <alignment horizontal="center" vertical="top"/>
    </xf>
    <xf numFmtId="0" fontId="6" fillId="4" borderId="29" xfId="0" applyFont="1" applyFill="1" applyBorder="1" applyAlignment="1">
      <alignment horizontal="center" vertical="top" wrapText="1"/>
    </xf>
    <xf numFmtId="0" fontId="20" fillId="0" borderId="29" xfId="0" applyFont="1" applyBorder="1" applyAlignment="1">
      <alignment vertical="center" wrapText="1"/>
    </xf>
    <xf numFmtId="0" fontId="0" fillId="0" borderId="29" xfId="0" applyBorder="1" applyAlignment="1">
      <alignment vertical="center" wrapText="1"/>
    </xf>
    <xf numFmtId="0" fontId="21" fillId="0" borderId="29" xfId="0" applyFont="1" applyBorder="1" applyAlignment="1">
      <alignment vertical="center" wrapText="1"/>
    </xf>
    <xf numFmtId="0" fontId="12" fillId="0" borderId="29" xfId="0" applyFont="1" applyBorder="1" applyAlignment="1">
      <alignment vertical="center" wrapText="1"/>
    </xf>
    <xf numFmtId="0" fontId="22" fillId="0" borderId="29" xfId="0" applyFont="1" applyBorder="1" applyAlignment="1">
      <alignment vertical="center" wrapText="1"/>
    </xf>
    <xf numFmtId="0" fontId="23" fillId="0" borderId="29" xfId="0" applyFont="1" applyBorder="1" applyAlignment="1">
      <alignment vertical="center" wrapText="1"/>
    </xf>
    <xf numFmtId="0" fontId="0" fillId="0" borderId="0" xfId="0" applyAlignment="1" applyProtection="1">
      <alignment wrapText="1"/>
      <protection locked="0"/>
    </xf>
    <xf numFmtId="0" fontId="0" fillId="3" borderId="24" xfId="0" applyFill="1" applyBorder="1" applyAlignment="1" applyProtection="1">
      <alignment wrapText="1"/>
      <protection locked="0"/>
    </xf>
    <xf numFmtId="0" fontId="0" fillId="0" borderId="0" xfId="0" applyProtection="1">
      <protection locked="0"/>
    </xf>
    <xf numFmtId="0" fontId="0" fillId="0" borderId="0" xfId="0" applyAlignment="1" applyProtection="1">
      <alignment wrapText="1"/>
    </xf>
    <xf numFmtId="0" fontId="0" fillId="3" borderId="0" xfId="0" applyFill="1" applyAlignment="1" applyProtection="1">
      <alignment wrapText="1"/>
    </xf>
    <xf numFmtId="0" fontId="0" fillId="0" borderId="4" xfId="0" applyBorder="1" applyAlignment="1" applyProtection="1">
      <alignment horizontal="center" vertical="center" wrapText="1"/>
    </xf>
    <xf numFmtId="0" fontId="0" fillId="3" borderId="25" xfId="0" applyFill="1" applyBorder="1" applyAlignment="1" applyProtection="1">
      <alignment wrapText="1"/>
      <protection locked="0"/>
    </xf>
    <xf numFmtId="0" fontId="0" fillId="0" borderId="26" xfId="0" applyBorder="1" applyAlignment="1" applyProtection="1">
      <alignment wrapText="1"/>
      <protection locked="0"/>
    </xf>
    <xf numFmtId="0" fontId="0" fillId="0" borderId="0" xfId="0" applyAlignment="1" applyProtection="1">
      <alignment horizontal="left" vertical="top" wrapText="1"/>
      <protection locked="0"/>
    </xf>
    <xf numFmtId="0" fontId="0" fillId="3" borderId="24" xfId="0" applyFill="1" applyBorder="1" applyProtection="1">
      <protection locked="0"/>
    </xf>
    <xf numFmtId="2" fontId="10" fillId="0" borderId="0" xfId="0" applyNumberFormat="1" applyFont="1" applyAlignment="1" applyProtection="1">
      <alignment horizontal="right" vertical="top" wrapText="1"/>
    </xf>
    <xf numFmtId="0" fontId="10" fillId="0" borderId="0" xfId="0" applyFont="1" applyAlignment="1" applyProtection="1">
      <alignment vertical="top" wrapText="1"/>
    </xf>
    <xf numFmtId="0" fontId="12" fillId="0" borderId="0" xfId="0" applyFont="1" applyAlignment="1" applyProtection="1">
      <alignment vertical="top" wrapText="1"/>
    </xf>
    <xf numFmtId="0" fontId="1" fillId="0" borderId="2" xfId="0" applyFont="1" applyBorder="1" applyAlignment="1" applyProtection="1">
      <alignment horizontal="left" vertical="center" wrapText="1"/>
    </xf>
    <xf numFmtId="0" fontId="1" fillId="0" borderId="5" xfId="0" applyFont="1" applyBorder="1" applyAlignment="1" applyProtection="1">
      <alignment horizontal="left" vertical="center" wrapText="1"/>
    </xf>
    <xf numFmtId="0" fontId="0" fillId="0" borderId="14" xfId="0" applyBorder="1" applyProtection="1"/>
    <xf numFmtId="0" fontId="1" fillId="3" borderId="30" xfId="0" applyFont="1" applyFill="1" applyBorder="1" applyAlignment="1" applyProtection="1">
      <alignment horizontal="right"/>
    </xf>
    <xf numFmtId="0" fontId="6" fillId="4" borderId="29" xfId="0" applyFont="1" applyFill="1" applyBorder="1" applyAlignment="1" applyProtection="1">
      <alignment horizontal="center" vertical="center" wrapText="1"/>
    </xf>
    <xf numFmtId="2" fontId="10" fillId="0" borderId="29" xfId="0" applyNumberFormat="1" applyFont="1" applyBorder="1" applyAlignment="1" applyProtection="1">
      <alignment horizontal="left" vertical="top" wrapText="1"/>
    </xf>
    <xf numFmtId="0" fontId="10" fillId="0" borderId="10" xfId="0" applyFont="1" applyBorder="1" applyAlignment="1" applyProtection="1">
      <alignment vertical="top" wrapText="1"/>
    </xf>
    <xf numFmtId="0" fontId="11" fillId="0" borderId="29" xfId="0" applyFont="1" applyBorder="1" applyAlignment="1" applyProtection="1">
      <alignment horizontal="center" vertical="top" wrapText="1"/>
    </xf>
    <xf numFmtId="0" fontId="11" fillId="0" borderId="0" xfId="0" applyFont="1" applyAlignment="1" applyProtection="1">
      <alignment vertical="center" wrapText="1"/>
    </xf>
    <xf numFmtId="0" fontId="11" fillId="0" borderId="0" xfId="0" applyFont="1" applyAlignment="1" applyProtection="1">
      <alignment vertical="top" wrapText="1"/>
    </xf>
    <xf numFmtId="0" fontId="0" fillId="0" borderId="29" xfId="0" applyBorder="1" applyAlignment="1" applyProtection="1">
      <alignment horizontal="center" vertical="top" wrapText="1"/>
    </xf>
    <xf numFmtId="0" fontId="12" fillId="0" borderId="10" xfId="0" applyFont="1" applyBorder="1" applyAlignment="1" applyProtection="1">
      <alignment vertical="top" wrapText="1"/>
    </xf>
    <xf numFmtId="16" fontId="11" fillId="0" borderId="29" xfId="0" applyNumberFormat="1" applyFont="1" applyBorder="1" applyAlignment="1" applyProtection="1">
      <alignment horizontal="center" vertical="top" wrapText="1"/>
    </xf>
    <xf numFmtId="0" fontId="0" fillId="0" borderId="29" xfId="0" applyBorder="1" applyAlignment="1" applyProtection="1">
      <alignment horizontal="center"/>
    </xf>
    <xf numFmtId="0" fontId="0" fillId="3" borderId="29" xfId="0" applyFill="1" applyBorder="1" applyAlignment="1" applyProtection="1">
      <alignment horizontal="center"/>
    </xf>
    <xf numFmtId="16" fontId="0" fillId="0" borderId="0" xfId="0" applyNumberFormat="1" applyAlignment="1" applyProtection="1">
      <alignment wrapText="1"/>
      <protection locked="0"/>
    </xf>
    <xf numFmtId="0" fontId="7" fillId="0" borderId="0" xfId="0" applyFont="1" applyAlignment="1" applyProtection="1">
      <alignment wrapText="1"/>
      <protection locked="0"/>
    </xf>
    <xf numFmtId="0" fontId="10" fillId="0" borderId="0" xfId="0" applyFont="1" applyAlignment="1" applyProtection="1">
      <alignment vertical="top" wrapText="1"/>
      <protection locked="0"/>
    </xf>
    <xf numFmtId="2" fontId="10" fillId="0" borderId="0" xfId="0" applyNumberFormat="1" applyFont="1" applyAlignment="1" applyProtection="1">
      <alignment horizontal="right" vertical="top" wrapText="1"/>
      <protection locked="0"/>
    </xf>
    <xf numFmtId="0" fontId="2" fillId="3" borderId="24" xfId="0" applyFont="1" applyFill="1" applyBorder="1" applyAlignment="1" applyProtection="1">
      <alignment horizontal="center" vertical="top" wrapText="1"/>
    </xf>
    <xf numFmtId="0" fontId="0" fillId="0" borderId="15" xfId="0" applyBorder="1" applyAlignment="1" applyProtection="1">
      <alignment horizontal="center"/>
    </xf>
    <xf numFmtId="0" fontId="0" fillId="0" borderId="21" xfId="0" applyBorder="1" applyAlignment="1" applyProtection="1">
      <alignment horizontal="center"/>
    </xf>
    <xf numFmtId="0" fontId="0" fillId="0" borderId="19" xfId="0" applyBorder="1" applyProtection="1"/>
    <xf numFmtId="0" fontId="0" fillId="0" borderId="0" xfId="0" applyAlignment="1" applyProtection="1">
      <alignment horizontal="center"/>
      <protection locked="0"/>
    </xf>
    <xf numFmtId="0" fontId="0" fillId="0" borderId="20" xfId="0" applyBorder="1" applyAlignment="1" applyProtection="1">
      <alignment horizontal="center"/>
      <protection locked="0"/>
    </xf>
    <xf numFmtId="0" fontId="0" fillId="0" borderId="0" xfId="0" applyAlignment="1" applyProtection="1">
      <alignment horizontal="center" vertical="center"/>
      <protection locked="0"/>
    </xf>
    <xf numFmtId="0" fontId="0" fillId="0" borderId="37" xfId="0" applyBorder="1" applyAlignment="1">
      <alignment horizontal="center"/>
    </xf>
    <xf numFmtId="0" fontId="0" fillId="0" borderId="19" xfId="0" applyBorder="1" applyAlignment="1">
      <alignment horizontal="center"/>
    </xf>
    <xf numFmtId="0" fontId="0" fillId="0" borderId="15" xfId="0" applyBorder="1" applyAlignment="1" applyProtection="1">
      <alignment horizontal="center" vertical="center"/>
    </xf>
    <xf numFmtId="0" fontId="24" fillId="5" borderId="28" xfId="0" applyFont="1" applyFill="1" applyBorder="1" applyAlignment="1" applyProtection="1">
      <alignment horizontal="left" vertical="center"/>
      <protection locked="0"/>
    </xf>
    <xf numFmtId="0" fontId="20" fillId="0" borderId="0" xfId="0" applyFont="1" applyAlignment="1" applyProtection="1">
      <alignment wrapText="1"/>
      <protection locked="0"/>
    </xf>
    <xf numFmtId="0" fontId="25" fillId="6" borderId="0" xfId="0" applyFont="1" applyFill="1" applyAlignment="1" applyProtection="1">
      <alignment wrapText="1"/>
      <protection locked="0"/>
    </xf>
    <xf numFmtId="0" fontId="26" fillId="0" borderId="0" xfId="0" applyFont="1" applyAlignment="1" applyProtection="1">
      <alignment wrapText="1"/>
      <protection locked="0"/>
    </xf>
    <xf numFmtId="0" fontId="27" fillId="0" borderId="0" xfId="0" applyFont="1" applyAlignment="1" applyProtection="1">
      <alignment horizontal="center" vertical="top" wrapText="1"/>
      <protection locked="0"/>
    </xf>
    <xf numFmtId="0" fontId="0" fillId="3" borderId="32" xfId="0" applyFill="1" applyBorder="1" applyAlignment="1" applyProtection="1">
      <alignment horizontal="center"/>
    </xf>
    <xf numFmtId="0" fontId="0" fillId="3" borderId="31" xfId="0" applyFill="1" applyBorder="1" applyAlignment="1" applyProtection="1">
      <alignment horizontal="center"/>
    </xf>
    <xf numFmtId="0" fontId="0" fillId="0" borderId="0" xfId="0" applyAlignment="1" applyProtection="1">
      <alignment horizontal="center"/>
      <protection locked="0"/>
    </xf>
    <xf numFmtId="0" fontId="0" fillId="0" borderId="15" xfId="0" applyBorder="1" applyAlignment="1" applyProtection="1">
      <alignment horizontal="center"/>
      <protection locked="0"/>
    </xf>
    <xf numFmtId="0" fontId="1" fillId="0" borderId="20" xfId="0" applyFont="1" applyBorder="1" applyAlignment="1" applyProtection="1">
      <alignment horizontal="center" wrapText="1"/>
      <protection locked="0"/>
    </xf>
    <xf numFmtId="0" fontId="1" fillId="2" borderId="30" xfId="0" applyFont="1" applyFill="1" applyBorder="1" applyAlignment="1" applyProtection="1">
      <alignment horizontal="center" wrapText="1"/>
    </xf>
    <xf numFmtId="0" fontId="1" fillId="2" borderId="32" xfId="0" applyFont="1" applyFill="1" applyBorder="1" applyAlignment="1" applyProtection="1">
      <alignment horizontal="center" wrapText="1"/>
    </xf>
    <xf numFmtId="0" fontId="1" fillId="2" borderId="31" xfId="0" applyFont="1" applyFill="1" applyBorder="1" applyAlignment="1" applyProtection="1">
      <alignment horizontal="center" wrapText="1"/>
    </xf>
    <xf numFmtId="0" fontId="0" fillId="0" borderId="12" xfId="0" applyBorder="1" applyAlignment="1" applyProtection="1">
      <alignment horizontal="center"/>
      <protection locked="0"/>
    </xf>
    <xf numFmtId="0" fontId="0" fillId="0" borderId="13" xfId="0" applyBorder="1" applyAlignment="1" applyProtection="1">
      <alignment horizontal="center"/>
      <protection locked="0"/>
    </xf>
    <xf numFmtId="0" fontId="0" fillId="0" borderId="0" xfId="0" applyAlignment="1" applyProtection="1">
      <alignment horizontal="center" wrapText="1"/>
      <protection locked="0"/>
    </xf>
    <xf numFmtId="0" fontId="0" fillId="0" borderId="15" xfId="0" applyBorder="1" applyAlignment="1" applyProtection="1">
      <alignment horizontal="center" wrapText="1"/>
      <protection locked="0"/>
    </xf>
    <xf numFmtId="0" fontId="4" fillId="2" borderId="7" xfId="0" applyFont="1" applyFill="1" applyBorder="1" applyAlignment="1">
      <alignment horizontal="center" vertical="center" wrapText="1"/>
    </xf>
    <xf numFmtId="0" fontId="4" fillId="2" borderId="16" xfId="0" applyFont="1" applyFill="1" applyBorder="1" applyAlignment="1">
      <alignment horizontal="center" vertical="center" wrapText="1"/>
    </xf>
    <xf numFmtId="0" fontId="4" fillId="2" borderId="8" xfId="0" applyFont="1" applyFill="1" applyBorder="1" applyAlignment="1">
      <alignment horizontal="center" vertical="center" wrapText="1"/>
    </xf>
    <xf numFmtId="0" fontId="4" fillId="2" borderId="17" xfId="0" applyFont="1" applyFill="1" applyBorder="1" applyAlignment="1">
      <alignment horizontal="center" vertical="center" wrapText="1"/>
    </xf>
    <xf numFmtId="0" fontId="0" fillId="2" borderId="7" xfId="0" applyFill="1" applyBorder="1" applyAlignment="1">
      <alignment horizontal="center" vertical="center" wrapText="1"/>
    </xf>
    <xf numFmtId="0" fontId="0" fillId="2" borderId="16" xfId="0" applyFill="1" applyBorder="1" applyAlignment="1">
      <alignment horizontal="center" vertical="center" wrapText="1"/>
    </xf>
    <xf numFmtId="0" fontId="0" fillId="2" borderId="9" xfId="0" applyFill="1" applyBorder="1" applyAlignment="1">
      <alignment horizontal="center" vertical="center" wrapText="1"/>
    </xf>
    <xf numFmtId="0" fontId="0" fillId="2" borderId="15" xfId="0" applyFill="1" applyBorder="1" applyAlignment="1">
      <alignment horizontal="center" vertical="center" wrapText="1"/>
    </xf>
    <xf numFmtId="0" fontId="0" fillId="2" borderId="8" xfId="0" applyFill="1" applyBorder="1" applyAlignment="1">
      <alignment horizontal="center" vertical="center" wrapText="1"/>
    </xf>
    <xf numFmtId="0" fontId="0" fillId="2" borderId="17" xfId="0" applyFill="1" applyBorder="1" applyAlignment="1">
      <alignment horizontal="center" vertical="center" wrapText="1"/>
    </xf>
    <xf numFmtId="0" fontId="3" fillId="2" borderId="10" xfId="0" applyFont="1" applyFill="1" applyBorder="1" applyAlignment="1">
      <alignment horizontal="center"/>
    </xf>
    <xf numFmtId="0" fontId="3" fillId="2" borderId="18" xfId="0" applyFont="1" applyFill="1" applyBorder="1" applyAlignment="1">
      <alignment horizontal="center"/>
    </xf>
    <xf numFmtId="0" fontId="0" fillId="0" borderId="14" xfId="0" applyBorder="1" applyAlignment="1">
      <alignment horizontal="left" vertical="top"/>
    </xf>
    <xf numFmtId="0" fontId="0" fillId="0" borderId="0" xfId="0" applyAlignment="1">
      <alignment horizontal="left" vertical="top"/>
    </xf>
    <xf numFmtId="0" fontId="0" fillId="0" borderId="14" xfId="0" applyBorder="1" applyAlignment="1">
      <alignment vertical="top"/>
    </xf>
    <xf numFmtId="0" fontId="0" fillId="0" borderId="34" xfId="0" applyBorder="1" applyAlignment="1">
      <alignment horizontal="center"/>
    </xf>
    <xf numFmtId="0" fontId="0" fillId="0" borderId="35" xfId="0" applyBorder="1" applyAlignment="1">
      <alignment horizontal="center"/>
    </xf>
    <xf numFmtId="0" fontId="0" fillId="0" borderId="36" xfId="0" applyBorder="1" applyAlignment="1">
      <alignment horizontal="center"/>
    </xf>
    <xf numFmtId="0" fontId="0" fillId="0" borderId="11" xfId="0" applyBorder="1" applyAlignment="1">
      <alignment horizontal="center"/>
    </xf>
    <xf numFmtId="0" fontId="0" fillId="0" borderId="12" xfId="0" applyBorder="1" applyAlignment="1">
      <alignment horizontal="center"/>
    </xf>
    <xf numFmtId="0" fontId="0" fillId="0" borderId="13" xfId="0" applyBorder="1" applyAlignment="1">
      <alignment horizontal="center"/>
    </xf>
    <xf numFmtId="0" fontId="0" fillId="0" borderId="14" xfId="0" applyBorder="1" applyAlignment="1">
      <alignment horizontal="center"/>
    </xf>
    <xf numFmtId="0" fontId="0" fillId="0" borderId="0" xfId="0" applyAlignment="1">
      <alignment horizontal="center"/>
    </xf>
    <xf numFmtId="0" fontId="0" fillId="0" borderId="19" xfId="0" applyBorder="1" applyAlignment="1">
      <alignment vertical="top"/>
    </xf>
    <xf numFmtId="0" fontId="0" fillId="0" borderId="15" xfId="0" applyBorder="1" applyAlignment="1">
      <alignment horizontal="center"/>
    </xf>
    <xf numFmtId="0" fontId="0" fillId="0" borderId="20" xfId="0" applyBorder="1" applyAlignment="1">
      <alignment horizontal="center"/>
    </xf>
    <xf numFmtId="0" fontId="0" fillId="0" borderId="21" xfId="0" applyBorder="1" applyAlignment="1">
      <alignment horizontal="center"/>
    </xf>
    <xf numFmtId="0" fontId="9" fillId="4" borderId="10" xfId="0" applyFont="1" applyFill="1" applyBorder="1" applyAlignment="1" applyProtection="1">
      <alignment horizontal="center" vertical="center" wrapText="1"/>
    </xf>
    <xf numFmtId="0" fontId="9" fillId="4" borderId="28" xfId="0" applyFont="1" applyFill="1" applyBorder="1" applyAlignment="1" applyProtection="1">
      <alignment horizontal="center" vertical="center" wrapText="1"/>
    </xf>
    <xf numFmtId="0" fontId="6" fillId="5" borderId="29" xfId="0" applyFont="1" applyFill="1" applyBorder="1" applyAlignment="1">
      <alignment horizontal="center" vertical="top" wrapText="1"/>
    </xf>
    <xf numFmtId="0" fontId="8" fillId="0" borderId="10" xfId="0" applyFont="1" applyBorder="1" applyAlignment="1" applyProtection="1">
      <alignment horizontal="left"/>
    </xf>
    <xf numFmtId="0" fontId="8" fillId="0" borderId="27" xfId="0" applyFont="1" applyBorder="1" applyAlignment="1" applyProtection="1">
      <alignment horizontal="left"/>
    </xf>
    <xf numFmtId="0" fontId="28" fillId="0" borderId="0" xfId="0" applyFont="1" applyProtection="1">
      <protection locked="0"/>
    </xf>
    <xf numFmtId="0" fontId="29" fillId="0" borderId="0" xfId="0" applyFont="1" applyProtection="1">
      <protection locked="0"/>
    </xf>
    <xf numFmtId="0" fontId="30" fillId="0" borderId="0" xfId="0" applyFont="1" applyProtection="1">
      <protection locked="0"/>
    </xf>
    <xf numFmtId="0" fontId="0" fillId="0" borderId="14" xfId="0" applyBorder="1" applyAlignment="1"/>
    <xf numFmtId="0" fontId="0" fillId="0" borderId="0" xfId="0" applyAlignment="1"/>
    <xf numFmtId="0" fontId="0" fillId="0" borderId="15" xfId="0" applyBorder="1" applyAlignment="1"/>
    <xf numFmtId="0" fontId="0" fillId="0" borderId="33" xfId="0" applyBorder="1" applyAlignment="1"/>
    <xf numFmtId="0" fontId="0" fillId="0" borderId="16" xfId="0" applyBorder="1" applyAlignment="1"/>
    <xf numFmtId="0" fontId="0" fillId="0" borderId="20" xfId="0" applyBorder="1" applyAlignment="1"/>
    <xf numFmtId="0" fontId="0" fillId="0" borderId="21" xfId="0" applyBorder="1" applyAlignment="1"/>
  </cellXfs>
  <cellStyles count="1">
    <cellStyle name="Normal" xfId="0" builtinId="0" customBuiltin="1"/>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eetMetadata" Target="metadata.xml"/><Relationship Id="rId3" Type="http://schemas.openxmlformats.org/officeDocument/2006/relationships/worksheet" Target="worksheets/sheet3.xml"/><Relationship Id="rId7" Type="http://schemas.openxmlformats.org/officeDocument/2006/relationships/sharedStrings" Target="sharedStrings.xml"/><Relationship Id="rId12" Type="http://schemas.openxmlformats.org/officeDocument/2006/relationships/customXml" Target="../customXml/item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11" Type="http://schemas.openxmlformats.org/officeDocument/2006/relationships/customXml" Target="../customXml/item2.xml"/><Relationship Id="rId5" Type="http://schemas.openxmlformats.org/officeDocument/2006/relationships/theme" Target="theme/theme1.xml"/><Relationship Id="rId10"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1</xdr:col>
      <xdr:colOff>266700</xdr:colOff>
      <xdr:row>0</xdr:row>
      <xdr:rowOff>142876</xdr:rowOff>
    </xdr:from>
    <xdr:to>
      <xdr:col>2</xdr:col>
      <xdr:colOff>19050</xdr:colOff>
      <xdr:row>0</xdr:row>
      <xdr:rowOff>1130127</xdr:rowOff>
    </xdr:to>
    <xdr:pic>
      <xdr:nvPicPr>
        <xdr:cNvPr id="3" name="Picture 2" descr="Screen Shot 2015-03-11 at 10.50.32 AM.png">
          <a:extLst>
            <a:ext uri="{FF2B5EF4-FFF2-40B4-BE49-F238E27FC236}">
              <a16:creationId xmlns:a16="http://schemas.microsoft.com/office/drawing/2014/main" id="{625CA487-A7E6-4CD2-8D94-2F6184FF093D}"/>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42950" y="142876"/>
          <a:ext cx="4048125" cy="987251"/>
        </a:xfrm>
        <a:prstGeom prst="rect">
          <a:avLst/>
        </a:prstGeom>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F1230ED-15D9-4079-BE3B-A424EDD1BAFC}">
  <dimension ref="A1:H107"/>
  <sheetViews>
    <sheetView tabSelected="1" topLeftCell="A14" zoomScale="125" zoomScaleNormal="125" workbookViewId="0">
      <pane xSplit="1" topLeftCell="B1" activePane="topRight" state="frozen"/>
      <selection pane="topRight" activeCell="F53" sqref="F53"/>
    </sheetView>
  </sheetViews>
  <sheetFormatPr defaultColWidth="9.140625" defaultRowHeight="15"/>
  <cols>
    <col min="1" max="1" width="9" style="58" customWidth="1"/>
    <col min="2" max="2" width="45.42578125" style="58" customWidth="1"/>
    <col min="3" max="3" width="12.42578125" style="58" customWidth="1"/>
    <col min="4" max="4" width="9.42578125" style="58" bestFit="1" customWidth="1"/>
    <col min="5" max="5" width="12.28515625" style="65" hidden="1" customWidth="1"/>
    <col min="6" max="6" width="61.42578125" style="58" customWidth="1"/>
    <col min="7" max="7" width="43.28515625" style="58" customWidth="1"/>
    <col min="8" max="8" width="27.140625" style="85" customWidth="1"/>
    <col min="9" max="16384" width="9.140625" style="58"/>
  </cols>
  <sheetData>
    <row r="1" spans="1:8" ht="30" customHeight="1">
      <c r="A1" s="27" t="s">
        <v>0</v>
      </c>
      <c r="B1" s="85" t="s">
        <v>1</v>
      </c>
      <c r="C1" s="56"/>
      <c r="D1" s="56"/>
      <c r="E1" s="57"/>
      <c r="F1" s="101" t="s">
        <v>2</v>
      </c>
      <c r="G1" s="56"/>
    </row>
    <row r="2" spans="1:8" s="17" customFormat="1" ht="30.75" customHeight="1">
      <c r="A2" s="18" t="s">
        <v>3</v>
      </c>
      <c r="B2" s="18" t="s">
        <v>4</v>
      </c>
      <c r="C2" s="18" t="s">
        <v>5</v>
      </c>
      <c r="D2" s="18" t="s">
        <v>6</v>
      </c>
      <c r="E2" s="88" t="s">
        <v>7</v>
      </c>
      <c r="F2" s="18" t="s">
        <v>8</v>
      </c>
      <c r="G2" s="18" t="s">
        <v>9</v>
      </c>
      <c r="H2" s="102"/>
    </row>
    <row r="3" spans="1:8">
      <c r="A3" s="66">
        <v>1.01</v>
      </c>
      <c r="B3" s="67" t="s">
        <v>10</v>
      </c>
      <c r="C3" s="56" t="s">
        <v>11</v>
      </c>
      <c r="D3" s="59">
        <f>IF(C3="Y",-3,IF(C3="N",0," "))</f>
        <v>0</v>
      </c>
      <c r="E3" s="57"/>
      <c r="F3" s="99" t="s">
        <v>12</v>
      </c>
      <c r="G3" s="64"/>
    </row>
    <row r="4" spans="1:8">
      <c r="A4" s="66">
        <v>1.02</v>
      </c>
      <c r="B4" s="67" t="s">
        <v>13</v>
      </c>
      <c r="C4" s="56"/>
      <c r="D4" s="59" t="str">
        <f>IF(C4="n",VLOOKUP(LUT!C5,LUT!C4:E52,2),IF(C4="y",VLOOKUP(LUT!C5,LUT!C4:E52,3)," "))</f>
        <v xml:space="preserve"> </v>
      </c>
      <c r="E4" s="57"/>
      <c r="F4" s="64"/>
      <c r="G4" s="64"/>
    </row>
    <row r="5" spans="1:8">
      <c r="A5" s="66">
        <v>1.03</v>
      </c>
      <c r="B5" s="67" t="s">
        <v>14</v>
      </c>
      <c r="C5" s="56"/>
      <c r="D5" s="59" t="str">
        <f>IF(C5="Y",1,IF(C5="N",-1," "))</f>
        <v xml:space="preserve"> </v>
      </c>
      <c r="E5" s="57"/>
      <c r="F5" s="64"/>
      <c r="G5" s="64"/>
    </row>
    <row r="6" spans="1:8" ht="76.5">
      <c r="A6" s="66">
        <v>2.0099999999999998</v>
      </c>
      <c r="B6" s="67" t="s">
        <v>15</v>
      </c>
      <c r="C6" s="56">
        <v>3</v>
      </c>
      <c r="D6" s="60"/>
      <c r="E6" s="57"/>
      <c r="F6" s="99" t="s">
        <v>16</v>
      </c>
      <c r="G6" s="99" t="s">
        <v>17</v>
      </c>
    </row>
    <row r="7" spans="1:8" ht="30.75">
      <c r="A7" s="66">
        <v>2.02</v>
      </c>
      <c r="B7" s="67" t="s">
        <v>18</v>
      </c>
      <c r="C7" s="56">
        <v>3</v>
      </c>
      <c r="D7" s="60"/>
      <c r="E7" s="57"/>
      <c r="F7" s="99" t="s">
        <v>17</v>
      </c>
      <c r="G7" s="64"/>
    </row>
    <row r="8" spans="1:8">
      <c r="A8" s="66">
        <v>2.0299999999999998</v>
      </c>
      <c r="B8" s="67" t="s">
        <v>19</v>
      </c>
      <c r="C8" s="56" t="s">
        <v>20</v>
      </c>
      <c r="D8" s="59">
        <f>IF(C8="y",1,IF(C8="n",0," "))</f>
        <v>1</v>
      </c>
      <c r="E8" s="57"/>
      <c r="F8" s="99" t="s">
        <v>17</v>
      </c>
      <c r="G8" s="99"/>
    </row>
    <row r="9" spans="1:8" ht="121.5">
      <c r="A9" s="66">
        <v>2.04</v>
      </c>
      <c r="B9" s="67" t="s">
        <v>21</v>
      </c>
      <c r="C9" s="56" t="s">
        <v>20</v>
      </c>
      <c r="D9" s="59">
        <f>IF(C9="y",1,IF(C9="n",0," "))</f>
        <v>1</v>
      </c>
      <c r="E9" s="57"/>
      <c r="F9" s="99" t="s">
        <v>17</v>
      </c>
      <c r="G9" s="99"/>
    </row>
    <row r="10" spans="1:8" ht="30.75">
      <c r="A10" s="66">
        <v>2.0499999999999998</v>
      </c>
      <c r="B10" s="67" t="s">
        <v>22</v>
      </c>
      <c r="C10" s="56" t="s">
        <v>20</v>
      </c>
      <c r="D10" s="60"/>
      <c r="E10" s="57"/>
      <c r="F10" s="58" t="s">
        <v>23</v>
      </c>
      <c r="G10" s="58" t="s">
        <v>24</v>
      </c>
    </row>
    <row r="11" spans="1:8">
      <c r="A11" s="66">
        <v>3.01</v>
      </c>
      <c r="B11" s="67" t="s">
        <v>25</v>
      </c>
      <c r="C11" s="56" t="s">
        <v>20</v>
      </c>
      <c r="D11" s="59">
        <f>IF(C11="n",LOOKUP($C$10,LUT!$I$13:$L$13,LUT!$I$14:$L$14),IF(AND(C11="y",AND($C$6=1,$C$7=1)),2,IF(AND(C11="y",AND($C$6=1,$C$7=2)),1,IF(AND(C11="y",AND($C$6=1,$C$7=3)),1,IF(AND(C11="y",AND($C$6=2,$C$7=1)),2,IF(AND(C11="y",AND($C$6=2,$C$7=2)),2,IF(AND(C11="y",AND($C$6=2,$C$7=3)),1,IF(AND(C11="y",AND($C$6=3,$C$7=1)),2,IF(AND(C11="y",AND($C$6=3,$C$7=2)),2,IF(AND(C11="y",AND($C$6=3,$C$7=3)),2,""))))))))))</f>
        <v>2</v>
      </c>
      <c r="E11" s="57"/>
      <c r="F11" s="58" t="s">
        <v>26</v>
      </c>
    </row>
    <row r="12" spans="1:8" ht="45.75">
      <c r="A12" s="66">
        <v>3.02</v>
      </c>
      <c r="B12" s="67" t="s">
        <v>27</v>
      </c>
      <c r="C12" s="56" t="s">
        <v>20</v>
      </c>
      <c r="D12" s="59">
        <f>IF(C12="n",LOOKUP($C$10,LUT!$I$13:$L$13,LUT!$I$15:$L$15),IF(AND(C12="y",AND($C$6=1,$C$7=1)),2,IF(AND(C12="y",AND($C$6=1,$C$7=2)),1,IF(AND(C12="y",AND($C$6=1,$C$7=3)),1,IF(AND(C12="y",AND($C$6=2,$C$7=1)),2,IF(AND(C12="y",AND($C$6=2,$C$7=2)),2,IF(AND(C12="y",AND($C$6=2,$C$7=3)),1,IF(AND(C12="y",AND($C$6=3,$C$7=1)),2,IF(AND(C12="y",AND($C$6=3,$C$7=2)),2,IF(AND(C12="y",AND($C$6=3,$C$7=3)),2,""))))))))))</f>
        <v>2</v>
      </c>
      <c r="E12" s="57"/>
      <c r="F12" s="147" t="s">
        <v>28</v>
      </c>
      <c r="G12" s="56" t="s">
        <v>29</v>
      </c>
    </row>
    <row r="13" spans="1:8" ht="76.5">
      <c r="A13" s="66">
        <v>3.03</v>
      </c>
      <c r="B13" s="67" t="s">
        <v>30</v>
      </c>
      <c r="C13" s="56" t="s">
        <v>20</v>
      </c>
      <c r="D13" s="59">
        <f>IF(C13="n",LOOKUP($C$10,LUT!$I$13:$L$13,LUT!$I$15:$L$15),IF(AND(C13="y",AND($C$6=1,$C$7=1)),4,IF(AND(C13="y",AND($C$6=1,$C$7=2)),2,IF(AND(C13="y",AND($C$6=1,$C$7=3)),1,IF(AND(C13="y",AND($C$6=2,$C$7=1)),4,IF(AND(C13="y",AND($C$6=2,$C$7=2)),3,IF(AND(C13="y",AND($C$6=2,$C$7=3)),2,IF(AND(C13="y",AND($C$6=3,$C$7=1)),4,IF(AND(C13="y",AND($C$6=3,$C$7=2)),4,IF(AND(C13="y",AND($C$6=3,$C$7=3)),4,""))))))))))</f>
        <v>4</v>
      </c>
      <c r="E13" s="57"/>
      <c r="F13" s="100" t="s">
        <v>31</v>
      </c>
      <c r="G13" s="64" t="s">
        <v>32</v>
      </c>
    </row>
    <row r="14" spans="1:8" ht="106.5">
      <c r="A14" s="66">
        <v>3.04</v>
      </c>
      <c r="B14" s="67" t="s">
        <v>33</v>
      </c>
      <c r="C14" s="56" t="s">
        <v>20</v>
      </c>
      <c r="D14" s="59">
        <f>IF(C14="n",LOOKUP($C$10,LUT!$I$13:$L$13,LUT!$I$15:$L$15),IF(AND(C14="y",AND($C$6=1,$C$7=1)),4,IF(AND(C14="y",AND($C$6=1,$C$7=2)),2,IF(AND(C14="y",AND($C$6=1,$C$7=3)),1,IF(AND(C14="y",AND($C$6=2,$C$7=1)),4,IF(AND(C14="y",AND($C$6=2,$C$7=2)),3,IF(AND(C14="y",AND($C$6=2,$C$7=3)),2,IF(AND(C14="y",AND($C$6=3,$C$7=1)),4,IF(AND(C14="y",AND($C$6=3,$C$7=2)),4,IF(AND(C14="y",AND($C$6=3,$C$7=3)),4,""))))))))))</f>
        <v>4</v>
      </c>
      <c r="E14" s="57"/>
      <c r="F14" s="64" t="s">
        <v>34</v>
      </c>
      <c r="G14" s="64" t="s">
        <v>35</v>
      </c>
    </row>
    <row r="15" spans="1:8" ht="45.75">
      <c r="A15" s="66">
        <v>3.05</v>
      </c>
      <c r="B15" s="67" t="s">
        <v>36</v>
      </c>
      <c r="C15" s="56" t="s">
        <v>20</v>
      </c>
      <c r="D15" s="59">
        <f>IF(C15="n",LOOKUP($C$10,LUT!$I$13:$L$13,LUT!$I$15:$L$15),IF(AND(C15="y",AND($C$6=1,$C$7=1)),2,IF(AND(C15="y",AND($C$6=1,$C$7=2)),1,IF(AND(C15="y",AND($C$6=1,$C$7=3)),1,IF(AND(C15="y",AND($C$6=2,$C$7=1)),2,IF(AND(C15="y",AND($C$6=2,$C$7=2)),2,IF(AND(C15="y",AND($C$6=2,$C$7=3)),1,IF(AND(C15="y",AND($C$6=3,$C$7=1)),2,IF(AND(C15="y",AND($C$6=3,$C$7=2)),2,IF(AND(C15="y",AND($C$6=3,$C$7=3)),2,""))))))))))</f>
        <v>2</v>
      </c>
      <c r="E15" s="57"/>
      <c r="F15" s="64" t="s">
        <v>37</v>
      </c>
      <c r="G15" s="64" t="s">
        <v>38</v>
      </c>
    </row>
    <row r="16" spans="1:8">
      <c r="A16" s="66">
        <v>4.01</v>
      </c>
      <c r="B16" s="67" t="s">
        <v>39</v>
      </c>
      <c r="C16" s="56" t="s">
        <v>11</v>
      </c>
      <c r="D16" s="59">
        <f>IF(C16="y",VLOOKUP(LUT!C17,LUT!$C$4:$E$52,3),IF(C16="n",VLOOKUP(LUT!C17,LUT!$C$4:$E$52,2)," "))</f>
        <v>0</v>
      </c>
      <c r="E16" s="57"/>
      <c r="F16" s="64" t="s">
        <v>40</v>
      </c>
      <c r="G16" s="64"/>
    </row>
    <row r="17" spans="1:7">
      <c r="A17" s="66">
        <v>4.0199999999999996</v>
      </c>
      <c r="B17" s="67" t="s">
        <v>41</v>
      </c>
      <c r="C17" s="56" t="s">
        <v>11</v>
      </c>
      <c r="D17" s="59">
        <f>IF(C17="y",VLOOKUP(LUT!C18,LUT!C4:E52,3),IF(C17="n",VLOOKUP(LUT!C18,LUT!C4:E52,2)," "))</f>
        <v>0</v>
      </c>
      <c r="E17" s="57"/>
      <c r="F17" s="64" t="s">
        <v>42</v>
      </c>
      <c r="G17" s="64"/>
    </row>
    <row r="18" spans="1:7">
      <c r="A18" s="66">
        <v>4.03</v>
      </c>
      <c r="B18" s="67" t="s">
        <v>43</v>
      </c>
      <c r="C18" s="56" t="s">
        <v>11</v>
      </c>
      <c r="D18" s="59">
        <f>IF(C18="y",VLOOKUP(LUT!C19,LUT!$C$4:$E$52,3),IF(C18="n",VLOOKUP(LUT!C19,LUT!$C$4:$E$52,2)," "))</f>
        <v>0</v>
      </c>
      <c r="E18" s="57"/>
      <c r="F18" s="64" t="s">
        <v>44</v>
      </c>
      <c r="G18" s="64"/>
    </row>
    <row r="19" spans="1:7" ht="45.75">
      <c r="A19" s="66">
        <v>4.04</v>
      </c>
      <c r="B19" s="67" t="s">
        <v>45</v>
      </c>
      <c r="C19" s="56" t="s">
        <v>11</v>
      </c>
      <c r="D19" s="59">
        <f>IF(C19="y",VLOOKUP(LUT!C20,LUT!$C$4:$E$52,3),IF(C19="n",VLOOKUP(LUT!C20,LUT!$C$4:$E$52,2)," "))</f>
        <v>-1</v>
      </c>
      <c r="E19" s="57"/>
      <c r="F19" s="64" t="s">
        <v>46</v>
      </c>
      <c r="G19" s="64" t="s">
        <v>47</v>
      </c>
    </row>
    <row r="20" spans="1:7" ht="121.5">
      <c r="A20" s="66">
        <v>4.05</v>
      </c>
      <c r="B20" s="67" t="s">
        <v>48</v>
      </c>
      <c r="C20" s="56" t="s">
        <v>20</v>
      </c>
      <c r="D20" s="59">
        <f>IF(C20="y",VLOOKUP(LUT!C21,LUT!$C$4:$E$52,3),IF(C20="n",VLOOKUP(LUT!C21,LUT!$C$4:$E$52,2)," "))</f>
        <v>1</v>
      </c>
      <c r="E20" s="57"/>
      <c r="F20" s="64" t="s">
        <v>49</v>
      </c>
      <c r="G20" s="64" t="s">
        <v>50</v>
      </c>
    </row>
    <row r="21" spans="1:7">
      <c r="A21" s="66">
        <v>4.0599999999999996</v>
      </c>
      <c r="B21" s="67" t="s">
        <v>51</v>
      </c>
      <c r="C21" s="56" t="s">
        <v>11</v>
      </c>
      <c r="D21" s="59">
        <f>IF(C21="y",VLOOKUP(LUT!C22,LUT!$C$4:$E$52,3),IF(C21="n",VLOOKUP(LUT!C22,LUT!$C$4:$E$52,2)," "))</f>
        <v>0</v>
      </c>
      <c r="E21" s="57"/>
      <c r="F21" s="64" t="s">
        <v>52</v>
      </c>
      <c r="G21" s="64"/>
    </row>
    <row r="22" spans="1:7">
      <c r="A22" s="66">
        <v>4.07</v>
      </c>
      <c r="B22" s="67" t="s">
        <v>53</v>
      </c>
      <c r="C22" s="56" t="s">
        <v>20</v>
      </c>
      <c r="D22" s="59">
        <f>IF(C22="y",VLOOKUP(LUT!C23,LUT!$C$4:$E$52,3),IF(C22="n",VLOOKUP(LUT!C23,LUT!$C$4:$E$52,2)," "))</f>
        <v>1</v>
      </c>
      <c r="E22" s="57"/>
      <c r="F22" s="64" t="s">
        <v>54</v>
      </c>
      <c r="G22" s="148" t="s">
        <v>55</v>
      </c>
    </row>
    <row r="23" spans="1:7" ht="45.75">
      <c r="A23" s="66">
        <v>4.08</v>
      </c>
      <c r="B23" s="67" t="s">
        <v>56</v>
      </c>
      <c r="C23" s="56" t="s">
        <v>20</v>
      </c>
      <c r="D23" s="59">
        <f>IF(C23="y",VLOOKUP(LUT!C24,LUT!$C$4:$E$52,3),IF(C23="n",VLOOKUP(LUT!C24,LUT!$C$4:$E$52,2)," "))</f>
        <v>1</v>
      </c>
      <c r="E23" s="57"/>
      <c r="F23" s="64" t="s">
        <v>57</v>
      </c>
      <c r="G23" s="64" t="s">
        <v>29</v>
      </c>
    </row>
    <row r="24" spans="1:7" ht="60.75">
      <c r="A24" s="66">
        <v>4.09</v>
      </c>
      <c r="B24" s="67" t="s">
        <v>58</v>
      </c>
      <c r="C24" s="56" t="s">
        <v>11</v>
      </c>
      <c r="D24" s="59">
        <f>IF(C24="y",VLOOKUP(LUT!C25,LUT!$C$4:$E$52,3),IF(C24="n",VLOOKUP(LUT!C25,LUT!$C$4:$E$52,2)," "))</f>
        <v>0</v>
      </c>
      <c r="E24" s="57"/>
      <c r="F24" s="64" t="s">
        <v>59</v>
      </c>
      <c r="G24" s="64" t="s">
        <v>60</v>
      </c>
    </row>
    <row r="25" spans="1:7" ht="60.75">
      <c r="A25" s="66">
        <v>4.0999999999999996</v>
      </c>
      <c r="B25" s="68" t="s">
        <v>61</v>
      </c>
      <c r="C25" s="56" t="s">
        <v>11</v>
      </c>
      <c r="D25" s="59">
        <f>IF(C25="y",VLOOKUP(LUT!C26,LUT!$C$4:$E$52,3),IF(C25="n",VLOOKUP(LUT!C26,LUT!$C$4:$E$52,2)," "))</f>
        <v>0</v>
      </c>
      <c r="E25" s="57"/>
      <c r="F25" s="64" t="s">
        <v>62</v>
      </c>
      <c r="G25" s="64" t="s">
        <v>60</v>
      </c>
    </row>
    <row r="26" spans="1:7">
      <c r="A26" s="66">
        <v>4.1100000000000003</v>
      </c>
      <c r="B26" s="67" t="s">
        <v>63</v>
      </c>
      <c r="C26" s="56" t="s">
        <v>20</v>
      </c>
      <c r="D26" s="59">
        <f>IF(C26="y",VLOOKUP(LUT!C27,LUT!$C$4:$E$52,3),IF(C26="n",VLOOKUP(LUT!C27,LUT!$C$4:$E$52,2)," "))</f>
        <v>1</v>
      </c>
      <c r="E26" s="57"/>
      <c r="F26" s="64" t="s">
        <v>64</v>
      </c>
      <c r="G26" s="64"/>
    </row>
    <row r="27" spans="1:7" ht="45.75">
      <c r="A27" s="66">
        <v>4.12</v>
      </c>
      <c r="B27" s="67" t="s">
        <v>65</v>
      </c>
      <c r="C27" s="56" t="s">
        <v>20</v>
      </c>
      <c r="D27" s="59">
        <f>IF(C27="y",VLOOKUP(LUT!C28,LUT!$C$4:$E$52,3),IF(C27="n",VLOOKUP(LUT!C28,LUT!$C$4:$E$52,2)," "))</f>
        <v>1</v>
      </c>
      <c r="E27" s="57"/>
      <c r="F27" s="147" t="s">
        <v>28</v>
      </c>
      <c r="G27" s="56" t="s">
        <v>29</v>
      </c>
    </row>
    <row r="28" spans="1:7">
      <c r="A28" s="66">
        <v>5.01</v>
      </c>
      <c r="B28" s="67" t="s">
        <v>66</v>
      </c>
      <c r="C28" s="56" t="s">
        <v>11</v>
      </c>
      <c r="D28" s="59">
        <f>IF(C28="y",VLOOKUP(LUT!C29,LUT!$C$4:$E$52,3),IF(C28="n",VLOOKUP(LUT!C29,LUT!$C$4:$E$52,2)," "))</f>
        <v>0</v>
      </c>
      <c r="E28" s="57"/>
      <c r="F28" s="64" t="s">
        <v>67</v>
      </c>
      <c r="G28" s="64"/>
    </row>
    <row r="29" spans="1:7">
      <c r="A29" s="66">
        <v>5.0199999999999996</v>
      </c>
      <c r="B29" s="67" t="s">
        <v>68</v>
      </c>
      <c r="C29" s="56" t="s">
        <v>11</v>
      </c>
      <c r="D29" s="59">
        <f>IF(C29="y",VLOOKUP(LUT!C30,LUT!$C$4:$E$52,3),IF(C29="n",VLOOKUP(LUT!C30,LUT!$C$4:$E$52,2)," "))</f>
        <v>0</v>
      </c>
      <c r="E29" s="57"/>
      <c r="F29" s="64" t="s">
        <v>69</v>
      </c>
      <c r="G29" s="64"/>
    </row>
    <row r="30" spans="1:7">
      <c r="A30" s="66">
        <v>5.03</v>
      </c>
      <c r="B30" s="67" t="s">
        <v>70</v>
      </c>
      <c r="C30" s="56" t="s">
        <v>11</v>
      </c>
      <c r="D30" s="59">
        <f>IF(C30="y",VLOOKUP(LUT!C31,LUT!$C$4:$E$52,3),IF(C30="n",VLOOKUP(LUT!C31,LUT!$C$4:$E$52,2)," "))</f>
        <v>0</v>
      </c>
      <c r="E30" s="57"/>
      <c r="F30" s="64" t="s">
        <v>71</v>
      </c>
      <c r="G30" s="64"/>
    </row>
    <row r="31" spans="1:7">
      <c r="A31" s="66">
        <v>5.04</v>
      </c>
      <c r="B31" s="67" t="s">
        <v>72</v>
      </c>
      <c r="C31" s="56" t="s">
        <v>11</v>
      </c>
      <c r="D31" s="59">
        <f>IF(C31="y",VLOOKUP(LUT!C32,LUT!$C$4:$E$52,3),IF(C31="n",VLOOKUP(LUT!C32,LUT!$C$4:$E$52,2)," "))</f>
        <v>0</v>
      </c>
      <c r="E31" s="57"/>
      <c r="F31" s="64" t="s">
        <v>73</v>
      </c>
      <c r="G31" s="64"/>
    </row>
    <row r="32" spans="1:7" ht="30.75">
      <c r="A32" s="66">
        <v>6.01</v>
      </c>
      <c r="B32" s="67" t="s">
        <v>74</v>
      </c>
      <c r="C32" s="56" t="s">
        <v>11</v>
      </c>
      <c r="D32" s="59">
        <f>IF(C32="y",VLOOKUP(LUT!C33,LUT!$C$4:$E$52,3),IF(C32="n",VLOOKUP(LUT!C33,LUT!$C$4:$E$52,2)," "))</f>
        <v>0</v>
      </c>
      <c r="E32" s="57"/>
      <c r="F32" s="64" t="s">
        <v>75</v>
      </c>
      <c r="G32" s="64"/>
    </row>
    <row r="33" spans="1:7">
      <c r="A33" s="66">
        <v>6.02</v>
      </c>
      <c r="B33" s="67" t="s">
        <v>76</v>
      </c>
      <c r="C33" s="56" t="s">
        <v>20</v>
      </c>
      <c r="D33" s="59">
        <f>IF(C33="y",VLOOKUP(LUT!C34,LUT!$C$4:$E$52,3),IF(C33="n",VLOOKUP(LUT!C34,LUT!$C$4:$E$52,2)," "))</f>
        <v>1</v>
      </c>
      <c r="E33" s="57"/>
      <c r="F33" s="64" t="s">
        <v>77</v>
      </c>
      <c r="G33" s="149" t="s">
        <v>78</v>
      </c>
    </row>
    <row r="34" spans="1:7">
      <c r="A34" s="66">
        <v>6.03</v>
      </c>
      <c r="B34" s="67" t="s">
        <v>79</v>
      </c>
      <c r="C34" s="56" t="s">
        <v>80</v>
      </c>
      <c r="D34" s="59" t="str">
        <f>IF(C34="y",VLOOKUP(LUT!C35,LUT!$C$4:$E$52,3),IF(C34="n",VLOOKUP(LUT!C35,LUT!$C$4:$E$52,2)," "))</f>
        <v xml:space="preserve"> </v>
      </c>
      <c r="E34" s="57"/>
      <c r="F34" s="64" t="s">
        <v>81</v>
      </c>
      <c r="G34" s="64"/>
    </row>
    <row r="35" spans="1:7" ht="45.75">
      <c r="A35" s="66">
        <v>6.04</v>
      </c>
      <c r="B35" s="67" t="s">
        <v>82</v>
      </c>
      <c r="C35" s="56" t="s">
        <v>80</v>
      </c>
      <c r="D35" s="59" t="str">
        <f>IF(C35="y",VLOOKUP(LUT!C36,LUT!$C$4:$E$52,3),IF(C35="n",VLOOKUP(LUT!C36,LUT!$C$4:$E$52,2)," "))</f>
        <v xml:space="preserve"> </v>
      </c>
      <c r="E35" s="57"/>
      <c r="F35" s="64" t="s">
        <v>83</v>
      </c>
      <c r="G35" s="64" t="s">
        <v>84</v>
      </c>
    </row>
    <row r="36" spans="1:7" ht="45.75">
      <c r="A36" s="66">
        <v>6.05</v>
      </c>
      <c r="B36" s="67" t="s">
        <v>85</v>
      </c>
      <c r="C36" s="56" t="s">
        <v>11</v>
      </c>
      <c r="D36" s="59">
        <f>IF(C36="y",VLOOKUP(LUT!C37,LUT!$C$4:$E$52,3),IF(C36="n",VLOOKUP(LUT!C37,LUT!$C$4:$E$52,2)," "))</f>
        <v>0</v>
      </c>
      <c r="E36" s="57"/>
      <c r="F36" s="64" t="s">
        <v>86</v>
      </c>
      <c r="G36" s="64" t="s">
        <v>87</v>
      </c>
    </row>
    <row r="37" spans="1:7" ht="60.75">
      <c r="A37" s="66">
        <v>6.06</v>
      </c>
      <c r="B37" s="67" t="s">
        <v>88</v>
      </c>
      <c r="C37" s="56" t="s">
        <v>20</v>
      </c>
      <c r="D37" s="59">
        <f>IF(C37="y",VLOOKUP(LUT!C38,LUT!$C$4:$E$52,3),IF(C37="n",VLOOKUP(LUT!C38,LUT!$C$4:$E$52,2)," "))</f>
        <v>1</v>
      </c>
      <c r="E37" s="57"/>
      <c r="F37" s="64" t="s">
        <v>89</v>
      </c>
      <c r="G37" s="64" t="s">
        <v>90</v>
      </c>
    </row>
    <row r="38" spans="1:7">
      <c r="A38" s="66">
        <v>6.07</v>
      </c>
      <c r="B38" s="67" t="s">
        <v>91</v>
      </c>
      <c r="C38" s="84" t="s">
        <v>80</v>
      </c>
      <c r="D38" s="59" t="str">
        <f>IF(C38="1 or fewer",1,IF(C38="2 or 3",0,IF(C38&gt;="4 or more",-1," ")))</f>
        <v xml:space="preserve"> </v>
      </c>
      <c r="E38" s="57"/>
      <c r="F38" s="64" t="s">
        <v>81</v>
      </c>
      <c r="G38" s="64"/>
    </row>
    <row r="39" spans="1:7" ht="30.75">
      <c r="A39" s="66">
        <v>7.01</v>
      </c>
      <c r="B39" s="67" t="s">
        <v>92</v>
      </c>
      <c r="C39" s="56" t="s">
        <v>20</v>
      </c>
      <c r="D39" s="59">
        <f>IF(C39="y",VLOOKUP(LUT!C40,LUT!$C$4:$E$52,3),IF(C39="n",VLOOKUP(LUT!C40,LUT!$C$4:$E$52,2)," "))</f>
        <v>1</v>
      </c>
      <c r="E39" s="57"/>
      <c r="F39" s="100" t="s">
        <v>93</v>
      </c>
      <c r="G39" s="149" t="s">
        <v>94</v>
      </c>
    </row>
    <row r="40" spans="1:7" ht="76.5">
      <c r="A40" s="66">
        <v>7.02</v>
      </c>
      <c r="B40" s="67" t="s">
        <v>95</v>
      </c>
      <c r="C40" s="56" t="s">
        <v>20</v>
      </c>
      <c r="D40" s="59">
        <f>IF(C40="y",VLOOKUP(LUT!C41,LUT!$C$4:$E$52,3),IF(C40="n",VLOOKUP(LUT!C41,LUT!$C$4:$E$52,2)," "))</f>
        <v>1</v>
      </c>
      <c r="E40" s="57"/>
      <c r="F40" s="64" t="s">
        <v>96</v>
      </c>
      <c r="G40" s="64" t="s">
        <v>97</v>
      </c>
    </row>
    <row r="41" spans="1:7" ht="45.75">
      <c r="A41" s="66">
        <v>7.03</v>
      </c>
      <c r="B41" s="67" t="s">
        <v>98</v>
      </c>
      <c r="C41" s="56" t="s">
        <v>20</v>
      </c>
      <c r="D41" s="59">
        <f>IF(C41="y",VLOOKUP(LUT!C42,LUT!$C$4:$E$52,3),IF(C41="n",VLOOKUP(LUT!C42,LUT!$C$4:$E$52,2)," "))</f>
        <v>1</v>
      </c>
      <c r="E41" s="57"/>
      <c r="F41" s="147" t="s">
        <v>99</v>
      </c>
      <c r="G41" s="56" t="s">
        <v>100</v>
      </c>
    </row>
    <row r="42" spans="1:7">
      <c r="A42" s="66">
        <v>7.04</v>
      </c>
      <c r="B42" s="67" t="s">
        <v>101</v>
      </c>
      <c r="C42" s="56" t="s">
        <v>11</v>
      </c>
      <c r="D42" s="59">
        <f>IF(C42="y",VLOOKUP(LUT!C43,LUT!$C$4:$E$52,3),IF(C42="n",VLOOKUP(LUT!C43,LUT!$C$4:$E$52,2)," "))</f>
        <v>-1</v>
      </c>
      <c r="E42" s="57"/>
      <c r="F42" s="64" t="s">
        <v>102</v>
      </c>
      <c r="G42" s="64"/>
    </row>
    <row r="43" spans="1:7" ht="30.75">
      <c r="A43" s="66">
        <v>7.05</v>
      </c>
      <c r="B43" s="67" t="s">
        <v>103</v>
      </c>
      <c r="C43" s="56" t="s">
        <v>20</v>
      </c>
      <c r="D43" s="59">
        <f>IF(C43="y",VLOOKUP(LUT!C44,LUT!$C$4:$E$52,3),IF(C43="n",VLOOKUP(LUT!C44,LUT!$C$4:$E$52,2)," "))</f>
        <v>1</v>
      </c>
      <c r="E43" s="57"/>
      <c r="F43" s="64" t="s">
        <v>104</v>
      </c>
      <c r="G43" s="64" t="s">
        <v>105</v>
      </c>
    </row>
    <row r="44" spans="1:7">
      <c r="A44" s="66">
        <v>7.06</v>
      </c>
      <c r="B44" s="67" t="s">
        <v>106</v>
      </c>
      <c r="C44" s="56" t="s">
        <v>20</v>
      </c>
      <c r="D44" s="59">
        <f>IF(C44="y",VLOOKUP(LUT!C45,LUT!$C$4:$E$52,3),IF(C44="n",VLOOKUP(LUT!C45,LUT!$C$4:$E$52,2)," "))</f>
        <v>1</v>
      </c>
      <c r="E44" s="57"/>
      <c r="F44" s="64" t="s">
        <v>107</v>
      </c>
      <c r="G44" s="149" t="s">
        <v>108</v>
      </c>
    </row>
    <row r="45" spans="1:7">
      <c r="A45" s="66">
        <v>7.07</v>
      </c>
      <c r="B45" s="67" t="s">
        <v>109</v>
      </c>
      <c r="C45" s="56" t="s">
        <v>11</v>
      </c>
      <c r="D45" s="59">
        <f>IF(C45="y",VLOOKUP(LUT!C46,LUT!$C$4:$E$52,3),IF(C45="n",VLOOKUP(LUT!C46,LUT!$C$4:$E$52,2)," "))</f>
        <v>-1</v>
      </c>
      <c r="E45" s="57"/>
      <c r="F45" s="64" t="s">
        <v>110</v>
      </c>
      <c r="G45" s="64"/>
    </row>
    <row r="46" spans="1:7" ht="30.75">
      <c r="A46" s="66">
        <v>7.08</v>
      </c>
      <c r="B46" s="67" t="s">
        <v>111</v>
      </c>
      <c r="C46" s="56" t="s">
        <v>80</v>
      </c>
      <c r="D46" s="59" t="str">
        <f>IF(C46="y",VLOOKUP(LUT!C47,LUT!$C$4:$E$52,3),IF(C46="n",VLOOKUP(LUT!C47,LUT!$C$4:$E$52,2)," "))</f>
        <v xml:space="preserve"> </v>
      </c>
      <c r="E46" s="57"/>
      <c r="F46" s="64" t="s">
        <v>112</v>
      </c>
      <c r="G46" s="64"/>
    </row>
    <row r="47" spans="1:7">
      <c r="A47" s="66">
        <v>8.01</v>
      </c>
      <c r="B47" s="67" t="s">
        <v>113</v>
      </c>
      <c r="C47" s="56" t="s">
        <v>11</v>
      </c>
      <c r="D47" s="59">
        <f>IF(C47="y",VLOOKUP(LUT!C48,LUT!$C$4:$E$52,3),IF(C47="n",VLOOKUP(LUT!C48,LUT!$C$4:$E$52,2)," "))</f>
        <v>-1</v>
      </c>
      <c r="E47" s="57"/>
      <c r="F47" s="64" t="s">
        <v>114</v>
      </c>
      <c r="G47" s="64"/>
    </row>
    <row r="48" spans="1:7" ht="30.75">
      <c r="A48" s="66">
        <v>8.02</v>
      </c>
      <c r="B48" s="67" t="s">
        <v>115</v>
      </c>
      <c r="C48" s="56" t="s">
        <v>80</v>
      </c>
      <c r="D48" s="59" t="str">
        <f>IF(C48="y",VLOOKUP(LUT!C49,LUT!$C$4:$E$52,3),IF(C48="n",VLOOKUP(LUT!C49,LUT!$C$4:$E$52,2)," "))</f>
        <v xml:space="preserve"> </v>
      </c>
      <c r="E48" s="57"/>
      <c r="F48" s="64" t="s">
        <v>116</v>
      </c>
      <c r="G48" s="149" t="s">
        <v>117</v>
      </c>
    </row>
    <row r="49" spans="1:7">
      <c r="A49" s="66">
        <v>8.0299999999999994</v>
      </c>
      <c r="B49" s="67" t="s">
        <v>118</v>
      </c>
      <c r="C49" s="56" t="s">
        <v>20</v>
      </c>
      <c r="D49" s="59">
        <f>IF(C49="y",VLOOKUP(LUT!C50,LUT!$C$4:$E$52,3),IF(C49="n",VLOOKUP(LUT!C50,LUT!$C$4:$E$52,2)," "))</f>
        <v>-1</v>
      </c>
      <c r="E49" s="57"/>
      <c r="F49" s="64" t="s">
        <v>119</v>
      </c>
      <c r="G49" s="149" t="s">
        <v>120</v>
      </c>
    </row>
    <row r="50" spans="1:7" ht="60.75">
      <c r="A50" s="66">
        <v>8.0399999999999991</v>
      </c>
      <c r="B50" s="67" t="s">
        <v>121</v>
      </c>
      <c r="C50" s="56" t="s">
        <v>20</v>
      </c>
      <c r="D50" s="59">
        <f>IF(C50="y",VLOOKUP(LUT!C51,LUT!$C$4:$E$52,3),IF(C50="n",VLOOKUP(LUT!C51,LUT!$C$4:$E$52,2)," "))</f>
        <v>1</v>
      </c>
      <c r="E50" s="57"/>
      <c r="F50" s="64" t="s">
        <v>122</v>
      </c>
      <c r="G50" s="64" t="s">
        <v>90</v>
      </c>
    </row>
    <row r="51" spans="1:7" ht="15.95">
      <c r="A51" s="66">
        <v>8.0500000000000007</v>
      </c>
      <c r="B51" s="67" t="s">
        <v>123</v>
      </c>
      <c r="C51" s="56"/>
      <c r="D51" s="59" t="str">
        <f>IF(C51="y",VLOOKUP(LUT!C52,LUT!$C$4:$E$52,3),IF(C51="n",VLOOKUP(LUT!C52,LUT!$C$4:$E$52,2)," "))</f>
        <v xml:space="preserve"> </v>
      </c>
      <c r="E51" s="57"/>
      <c r="F51" s="64"/>
      <c r="G51" s="64"/>
    </row>
    <row r="52" spans="1:7" ht="15.95" thickBot="1">
      <c r="A52" s="87"/>
      <c r="B52" s="86"/>
      <c r="C52" s="56"/>
      <c r="D52" s="56"/>
      <c r="E52" s="57"/>
      <c r="F52" s="56"/>
      <c r="G52" s="56"/>
    </row>
    <row r="53" spans="1:7" ht="29.25" customHeight="1" thickTop="1">
      <c r="A53" s="56"/>
      <c r="B53" s="56"/>
      <c r="C53" s="69" t="s">
        <v>124</v>
      </c>
      <c r="D53" s="61">
        <f>SUM(D3:D51)</f>
        <v>24</v>
      </c>
      <c r="E53" s="62"/>
      <c r="F53" s="56"/>
      <c r="G53" s="56"/>
    </row>
    <row r="54" spans="1:7" ht="33" customHeight="1" thickBot="1">
      <c r="A54" s="56"/>
      <c r="B54" s="56"/>
      <c r="C54" s="70" t="s">
        <v>125</v>
      </c>
      <c r="D54" s="21" t="str">
        <f>IF(E60="no","more info needed",IF(D53&lt;1,"accept",IF(D53&gt;6,"reject","evaluate further")))</f>
        <v>reject</v>
      </c>
      <c r="E54" s="62"/>
      <c r="F54" s="56"/>
      <c r="G54" s="56"/>
    </row>
    <row r="55" spans="1:7" ht="17.100000000000001" thickTop="1" thickBot="1">
      <c r="A55" s="56"/>
      <c r="B55" s="56"/>
      <c r="C55" s="56"/>
      <c r="D55" s="56"/>
      <c r="E55" s="57"/>
      <c r="F55" s="56"/>
      <c r="G55" s="56"/>
    </row>
    <row r="56" spans="1:7" ht="33.950000000000003" thickTop="1" thickBot="1">
      <c r="A56" s="56"/>
      <c r="B56" s="22" t="s">
        <v>126</v>
      </c>
      <c r="C56" s="23" t="s">
        <v>127</v>
      </c>
      <c r="D56" s="19" t="s">
        <v>128</v>
      </c>
      <c r="E56" s="62"/>
      <c r="F56" s="63"/>
      <c r="G56" s="56"/>
    </row>
    <row r="57" spans="1:7" ht="17.100000000000001" thickTop="1">
      <c r="A57" s="56"/>
      <c r="B57" s="28" t="s">
        <v>129</v>
      </c>
      <c r="C57" s="24">
        <f>COUNTIF(C3:C15, "y")+COUNTIF(C3:C15, "n")+COUNTIF(C6:C7, "1")+COUNTIF(C6:C7, "2")+COUNTIF(C6:C7, "3")</f>
        <v>11</v>
      </c>
      <c r="D57" s="20" t="str">
        <f>IF(C57&gt;=2,"yes","no")</f>
        <v>yes</v>
      </c>
      <c r="E57" s="62"/>
      <c r="F57" s="56"/>
      <c r="G57" s="56"/>
    </row>
    <row r="58" spans="1:7" ht="15.95">
      <c r="A58" s="56"/>
      <c r="B58" s="29" t="s">
        <v>130</v>
      </c>
      <c r="C58" s="24">
        <f>COUNTIF(C16:C27,"y")+COUNTIF(C16:C27,"n")</f>
        <v>12</v>
      </c>
      <c r="D58" s="20" t="str">
        <f>IF(C58&gt;=2,"yes","no")</f>
        <v>yes</v>
      </c>
      <c r="E58" s="62"/>
      <c r="F58" s="56"/>
      <c r="G58" s="56"/>
    </row>
    <row r="59" spans="1:7" ht="15.95">
      <c r="A59" s="56"/>
      <c r="B59" s="28" t="s">
        <v>131</v>
      </c>
      <c r="C59" s="24">
        <f>COUNTIF(C28:C51,"y")+COUNTIF(C28:C51, "n")+COUNT(C28:C51)</f>
        <v>18</v>
      </c>
      <c r="D59" s="20" t="str">
        <f>IF(C59&gt;=6,"yes","no")</f>
        <v>yes</v>
      </c>
      <c r="E59" s="62"/>
      <c r="F59" s="56"/>
      <c r="G59" s="56"/>
    </row>
    <row r="60" spans="1:7" ht="17.100000000000001" thickBot="1">
      <c r="A60" s="56"/>
      <c r="B60" s="25" t="s">
        <v>132</v>
      </c>
      <c r="C60" s="26">
        <f>SUM(C57:C59)</f>
        <v>41</v>
      </c>
      <c r="D60" s="21" t="str">
        <f>IF(D57="no","no",IF(D58="no","no",IF(D59="no","no","yes")))</f>
        <v>yes</v>
      </c>
      <c r="E60" s="62"/>
      <c r="F60" s="56"/>
      <c r="G60" s="56"/>
    </row>
    <row r="61" spans="1:7" ht="15.95" thickTop="1">
      <c r="A61" s="56"/>
      <c r="B61" s="56"/>
      <c r="C61" s="56"/>
      <c r="D61" s="56"/>
      <c r="E61" s="57"/>
      <c r="F61" s="56"/>
      <c r="G61" s="56"/>
    </row>
    <row r="62" spans="1:7">
      <c r="A62" s="56"/>
      <c r="B62" s="56"/>
      <c r="C62" s="56"/>
      <c r="D62" s="56"/>
      <c r="E62" s="57"/>
      <c r="F62" s="56"/>
      <c r="G62" s="56"/>
    </row>
    <row r="63" spans="1:7" ht="15.95" thickBot="1">
      <c r="A63" s="56"/>
      <c r="B63" s="107" t="s">
        <v>133</v>
      </c>
      <c r="C63" s="107"/>
      <c r="D63" s="107"/>
      <c r="E63" s="62"/>
      <c r="F63" s="56"/>
      <c r="G63" s="56"/>
    </row>
    <row r="64" spans="1:7" ht="15.95" thickBot="1">
      <c r="A64" s="56"/>
      <c r="B64" s="108" t="s">
        <v>134</v>
      </c>
      <c r="C64" s="109"/>
      <c r="D64" s="110"/>
      <c r="E64" s="62"/>
      <c r="F64" s="56"/>
      <c r="G64" s="56"/>
    </row>
    <row r="65" spans="1:7">
      <c r="A65" s="56">
        <v>9.01</v>
      </c>
      <c r="B65" s="71" t="s">
        <v>135</v>
      </c>
      <c r="C65" s="111"/>
      <c r="D65" s="112"/>
      <c r="E65" s="62"/>
      <c r="F65" s="56"/>
      <c r="G65" s="56"/>
    </row>
    <row r="66" spans="1:7">
      <c r="A66" s="56">
        <v>9.02</v>
      </c>
      <c r="B66" s="71" t="s">
        <v>136</v>
      </c>
      <c r="C66" s="113"/>
      <c r="D66" s="114"/>
      <c r="E66" s="62"/>
      <c r="F66" s="56"/>
      <c r="G66" s="56"/>
    </row>
    <row r="67" spans="1:7">
      <c r="A67" s="56">
        <v>9.0299999999999994</v>
      </c>
      <c r="B67" s="71" t="s">
        <v>137</v>
      </c>
      <c r="C67" s="105"/>
      <c r="D67" s="106"/>
      <c r="E67" s="62"/>
      <c r="F67" s="56"/>
      <c r="G67" s="56"/>
    </row>
    <row r="68" spans="1:7">
      <c r="A68" s="56">
        <v>9.0399999999999991</v>
      </c>
      <c r="B68" s="71" t="s">
        <v>138</v>
      </c>
      <c r="C68" s="105"/>
      <c r="D68" s="106"/>
      <c r="E68" s="62"/>
      <c r="F68" s="56"/>
      <c r="G68" s="56"/>
    </row>
    <row r="69" spans="1:7">
      <c r="A69" s="56">
        <v>9.0500000000000007</v>
      </c>
      <c r="B69" s="71" t="s">
        <v>139</v>
      </c>
      <c r="C69" s="105"/>
      <c r="D69" s="106"/>
      <c r="E69" s="62"/>
      <c r="F69" s="56"/>
      <c r="G69" s="56"/>
    </row>
    <row r="70" spans="1:7">
      <c r="A70" s="56">
        <v>9.06</v>
      </c>
      <c r="B70" s="71" t="s">
        <v>140</v>
      </c>
      <c r="C70" s="105"/>
      <c r="D70" s="106"/>
      <c r="E70" s="62"/>
      <c r="F70" s="56"/>
      <c r="G70" s="56"/>
    </row>
    <row r="71" spans="1:7">
      <c r="A71" s="56">
        <v>9.07</v>
      </c>
      <c r="B71" s="71" t="s">
        <v>141</v>
      </c>
      <c r="C71" s="94"/>
      <c r="D71" s="97" t="str">
        <f>IF(C71="yes", IF(OR(C65="?", C66="?", C67="no", C67="?"), "eval.", IF(AND(C65="yes", C66="yes", C67="yes"), "reject", IF(OR(C65="no", C66="no"), "accept", " ")))," ")</f>
        <v xml:space="preserve"> </v>
      </c>
      <c r="E71" s="62"/>
      <c r="F71" s="56"/>
      <c r="G71" s="56"/>
    </row>
    <row r="72" spans="1:7">
      <c r="A72" s="56">
        <v>9.08</v>
      </c>
      <c r="B72" s="71" t="s">
        <v>142</v>
      </c>
      <c r="C72" s="92"/>
      <c r="D72" s="89" t="str">
        <f>IF(C71="yes","STOP",IF(C72="yes",IF(C68="no","accept",IF(AND(C68="yes",OR(C69="yes",C70="yes")),"reject",IF(OR(C68="?",C69="?",C70="?",C69="no",C70="no"),"eval.",""))), ""))</f>
        <v/>
      </c>
      <c r="E72" s="62"/>
      <c r="F72" s="56"/>
      <c r="G72" s="56"/>
    </row>
    <row r="73" spans="1:7" ht="15.95" thickBot="1">
      <c r="A73" s="56">
        <v>9.09</v>
      </c>
      <c r="B73" s="91" t="s">
        <v>143</v>
      </c>
      <c r="C73" s="93"/>
      <c r="D73" s="90" t="str">
        <f>IF(OR(C71="yes",C72="yes"),"STOP",IF(C73="yes",IF(AND(LUT!I26="accept",LUT!I27="accept"),"accept",IF(AND(LUT!I26="eval.",LUT!I27="eval."),"eval.",IF(OR(LUT!I26="reject",LUT!I27="reject"),"reject",""))),""))</f>
        <v/>
      </c>
      <c r="E73" s="62"/>
      <c r="F73" s="56"/>
      <c r="G73" s="56"/>
    </row>
    <row r="74" spans="1:7" ht="15.95" thickBot="1">
      <c r="A74" s="56"/>
      <c r="B74" s="72" t="s">
        <v>144</v>
      </c>
      <c r="C74" s="103" t="str">
        <f>IF(OR(D71="accept", D72="accept", D73="accept"), "Accept", IF(OR(D71="eval.", D72="eval.", D73="eval."), "Evaluate Further", IF(OR(D71="reject", D72="reject",D73="reject"), "Reject", "")))</f>
        <v/>
      </c>
      <c r="D74" s="104"/>
      <c r="E74" s="62"/>
      <c r="F74" s="56"/>
      <c r="G74" s="56"/>
    </row>
    <row r="75" spans="1:7">
      <c r="A75" s="56"/>
      <c r="B75" s="64"/>
      <c r="C75" s="64"/>
      <c r="D75" s="56"/>
      <c r="E75" s="57"/>
      <c r="F75" s="56"/>
      <c r="G75" s="56"/>
    </row>
    <row r="76" spans="1:7">
      <c r="A76" s="56"/>
      <c r="B76" s="64"/>
      <c r="C76" s="64"/>
      <c r="D76" s="56"/>
      <c r="E76" s="57"/>
      <c r="F76" s="56"/>
      <c r="G76" s="56"/>
    </row>
    <row r="77" spans="1:7">
      <c r="A77" s="56"/>
      <c r="B77" s="64"/>
      <c r="C77" s="64"/>
      <c r="D77" s="56"/>
      <c r="E77" s="57"/>
      <c r="F77" s="56"/>
      <c r="G77" s="56"/>
    </row>
    <row r="78" spans="1:7">
      <c r="A78" s="56"/>
      <c r="B78" s="64"/>
      <c r="C78" s="64"/>
      <c r="D78" s="56"/>
      <c r="E78" s="57"/>
      <c r="F78" s="56"/>
      <c r="G78" s="56"/>
    </row>
    <row r="79" spans="1:7">
      <c r="A79" s="56"/>
      <c r="B79" s="64"/>
      <c r="C79" s="64"/>
      <c r="D79" s="56"/>
      <c r="E79" s="57"/>
      <c r="F79" s="56"/>
      <c r="G79" s="56"/>
    </row>
    <row r="80" spans="1:7">
      <c r="A80" s="56"/>
      <c r="B80" s="64"/>
      <c r="C80" s="64"/>
      <c r="D80" s="56"/>
      <c r="E80" s="57"/>
      <c r="F80" s="56"/>
      <c r="G80" s="56"/>
    </row>
    <row r="81" spans="1:7">
      <c r="A81" s="56"/>
      <c r="B81" s="64"/>
      <c r="C81" s="64"/>
      <c r="D81" s="56"/>
      <c r="E81" s="57"/>
      <c r="F81" s="56"/>
      <c r="G81" s="56"/>
    </row>
    <row r="82" spans="1:7">
      <c r="A82" s="56"/>
      <c r="B82" s="64"/>
      <c r="C82" s="64"/>
      <c r="D82" s="56"/>
      <c r="E82" s="57"/>
      <c r="F82" s="56"/>
      <c r="G82" s="56"/>
    </row>
    <row r="83" spans="1:7">
      <c r="A83" s="56"/>
      <c r="B83" s="64"/>
      <c r="C83" s="64"/>
      <c r="D83" s="56"/>
      <c r="E83" s="57"/>
      <c r="F83" s="56"/>
      <c r="G83" s="56"/>
    </row>
    <row r="84" spans="1:7">
      <c r="A84" s="56"/>
      <c r="B84" s="64"/>
      <c r="C84" s="64"/>
      <c r="D84" s="56"/>
      <c r="E84" s="57"/>
      <c r="F84" s="56"/>
      <c r="G84" s="56"/>
    </row>
    <row r="85" spans="1:7">
      <c r="A85" s="56"/>
      <c r="B85" s="64"/>
      <c r="C85" s="64"/>
      <c r="D85" s="56"/>
      <c r="E85" s="57"/>
      <c r="F85" s="56"/>
      <c r="G85" s="56"/>
    </row>
    <row r="86" spans="1:7">
      <c r="A86" s="56"/>
      <c r="B86" s="56"/>
      <c r="C86" s="56"/>
      <c r="D86" s="56"/>
      <c r="E86" s="57"/>
      <c r="F86" s="56"/>
      <c r="G86" s="56"/>
    </row>
    <row r="107" spans="6:6">
      <c r="F107" s="56"/>
    </row>
  </sheetData>
  <sheetProtection algorithmName="SHA-512" hashValue="MZrUtja7PJJDBC1B4jwD1l/Vd11nSCw1Immg4b2LVW4Cbn46bR2XSzczeuRm6UGdiQ3ljPyFp1/LgSDPZLisiQ==" saltValue="lXs5ZdypR3R8tD5PrOkg/A==" spinCount="100000" sheet="1" formatCells="0" formatColumns="0" formatRows="0" insertHyperlinks="0"/>
  <mergeCells count="9">
    <mergeCell ref="C74:D74"/>
    <mergeCell ref="C69:D69"/>
    <mergeCell ref="B63:D63"/>
    <mergeCell ref="C68:D68"/>
    <mergeCell ref="C70:D70"/>
    <mergeCell ref="B64:D64"/>
    <mergeCell ref="C65:D65"/>
    <mergeCell ref="C66:D66"/>
    <mergeCell ref="C67:D67"/>
  </mergeCells>
  <dataValidations count="5">
    <dataValidation type="list" allowBlank="1" showInputMessage="1" showErrorMessage="1" sqref="C6:C7" xr:uid="{978B89CE-69C6-4161-A034-AC015DA0075F}">
      <formula1>"1,2,3,?"</formula1>
    </dataValidation>
    <dataValidation type="list" allowBlank="1" showInputMessage="1" showErrorMessage="1" sqref="C3 C4:C5 C8:C37 C39:C51" xr:uid="{A77910E4-8094-445A-B01F-5DFC8D9709A0}">
      <formula1>"y,n,?"</formula1>
    </dataValidation>
    <dataValidation type="list" allowBlank="1" showInputMessage="1" showErrorMessage="1" sqref="C38" xr:uid="{7B5D2DC9-EDC8-46A0-9AF9-27EF244727AD}">
      <formula1>"1 or fewer, 2 or 3, 4 or more,?"</formula1>
    </dataValidation>
    <dataValidation type="list" errorStyle="information" allowBlank="1" showInputMessage="1" showErrorMessage="1" errorTitle="Invalid Entry" error="Make a selection from the drop-down menu, or enter &quot;yes&quot; or &quot;no&quot;. Other entries will not work." sqref="C72 C73 C71:C72" xr:uid="{6E363CE9-056D-45A6-863F-0434A36F596E}">
      <formula1>"yes, no"</formula1>
    </dataValidation>
    <dataValidation type="list" allowBlank="1" showInputMessage="1" showErrorMessage="1" sqref="C70 C68 C69:C72 C67 C66 C65:D65" xr:uid="{7728EFC8-AC11-4E25-B467-7DD30AB392B5}">
      <formula1>"yes, no, ?"</formula1>
    </dataValidation>
  </dataValidations>
  <pageMargins left="0.7" right="0.7" top="0.75" bottom="0.75" header="0.3" footer="0.3"/>
  <pageSetup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3BA408A-7496-40D5-8E67-BFE1B4BFE658}">
  <dimension ref="B1:R54"/>
  <sheetViews>
    <sheetView zoomScaleNormal="100" workbookViewId="0">
      <selection activeCell="O24" sqref="O24"/>
    </sheetView>
  </sheetViews>
  <sheetFormatPr defaultColWidth="8.85546875" defaultRowHeight="15"/>
  <cols>
    <col min="1" max="1" width="6.85546875" customWidth="1"/>
    <col min="8" max="8" width="18.28515625" customWidth="1"/>
  </cols>
  <sheetData>
    <row r="1" spans="2:18" ht="15.95" thickBot="1"/>
    <row r="2" spans="2:18" ht="15.95" thickBot="1">
      <c r="B2" t="s">
        <v>145</v>
      </c>
      <c r="H2" s="133" t="s">
        <v>146</v>
      </c>
      <c r="I2" s="134"/>
      <c r="J2" s="134"/>
      <c r="K2" s="134"/>
      <c r="L2" s="134"/>
      <c r="M2" s="134"/>
      <c r="N2" s="134"/>
      <c r="O2" s="134"/>
      <c r="P2" s="134"/>
      <c r="Q2" s="134"/>
      <c r="R2" s="135"/>
    </row>
    <row r="3" spans="2:18">
      <c r="B3" s="1" t="s">
        <v>126</v>
      </c>
      <c r="C3" s="2" t="s">
        <v>4</v>
      </c>
      <c r="D3" s="2" t="s">
        <v>147</v>
      </c>
      <c r="E3" s="3" t="s">
        <v>148</v>
      </c>
      <c r="H3" s="150" t="s">
        <v>149</v>
      </c>
      <c r="I3" s="151"/>
      <c r="J3" s="151"/>
      <c r="K3" s="151"/>
      <c r="L3" s="151"/>
      <c r="M3" s="151"/>
      <c r="N3" s="151"/>
      <c r="O3" s="151"/>
      <c r="P3" s="151"/>
      <c r="Q3" s="151"/>
      <c r="R3" s="152"/>
    </row>
    <row r="4" spans="2:18">
      <c r="B4" s="4" t="s">
        <v>150</v>
      </c>
      <c r="C4">
        <v>1.01</v>
      </c>
      <c r="D4">
        <v>0</v>
      </c>
      <c r="E4" s="5">
        <v>-3</v>
      </c>
      <c r="H4" s="127" t="s">
        <v>151</v>
      </c>
      <c r="I4" s="128"/>
      <c r="J4" s="128"/>
      <c r="K4" s="128"/>
      <c r="L4" s="128"/>
      <c r="M4" s="128"/>
      <c r="N4" s="128"/>
      <c r="O4" s="128"/>
      <c r="P4" s="128"/>
      <c r="Q4" s="128"/>
      <c r="R4" s="16" t="s">
        <v>152</v>
      </c>
    </row>
    <row r="5" spans="2:18">
      <c r="B5" s="4" t="s">
        <v>131</v>
      </c>
      <c r="C5">
        <v>1.02</v>
      </c>
      <c r="D5">
        <v>-1</v>
      </c>
      <c r="E5" s="5">
        <v>1</v>
      </c>
      <c r="H5" s="127" t="s">
        <v>153</v>
      </c>
      <c r="I5" s="10">
        <v>2.0099999999999998</v>
      </c>
      <c r="J5" s="10">
        <v>1</v>
      </c>
      <c r="K5" s="10">
        <v>1</v>
      </c>
      <c r="L5" s="10">
        <v>1</v>
      </c>
      <c r="M5" s="10">
        <v>2</v>
      </c>
      <c r="N5" s="10">
        <v>2</v>
      </c>
      <c r="O5" s="10">
        <v>2</v>
      </c>
      <c r="P5" s="10">
        <v>3</v>
      </c>
      <c r="Q5" s="10">
        <v>3</v>
      </c>
      <c r="R5" s="11">
        <v>3</v>
      </c>
    </row>
    <row r="6" spans="2:18">
      <c r="B6" s="4" t="s">
        <v>131</v>
      </c>
      <c r="C6">
        <v>1.03</v>
      </c>
      <c r="D6">
        <v>-1</v>
      </c>
      <c r="E6" s="5">
        <v>1</v>
      </c>
      <c r="H6" s="127"/>
      <c r="I6" s="10">
        <v>2.02</v>
      </c>
      <c r="J6" s="10">
        <v>1</v>
      </c>
      <c r="K6" s="10">
        <v>2</v>
      </c>
      <c r="L6" s="10">
        <v>3</v>
      </c>
      <c r="M6" s="10">
        <v>1</v>
      </c>
      <c r="N6" s="10">
        <v>2</v>
      </c>
      <c r="O6" s="10">
        <v>3</v>
      </c>
      <c r="P6" s="10">
        <v>1</v>
      </c>
      <c r="Q6" s="10">
        <v>2</v>
      </c>
      <c r="R6" s="11">
        <v>3</v>
      </c>
    </row>
    <row r="7" spans="2:18">
      <c r="B7" s="4"/>
      <c r="C7">
        <v>2.0099999999999998</v>
      </c>
      <c r="D7" s="115" t="s">
        <v>154</v>
      </c>
      <c r="E7" s="116"/>
      <c r="H7" s="129" t="s">
        <v>155</v>
      </c>
      <c r="I7" s="10">
        <v>3.01</v>
      </c>
      <c r="J7" s="10">
        <v>2</v>
      </c>
      <c r="K7" s="10">
        <v>1</v>
      </c>
      <c r="L7" s="10">
        <v>1</v>
      </c>
      <c r="M7" s="10">
        <v>2</v>
      </c>
      <c r="N7" s="10">
        <v>2</v>
      </c>
      <c r="O7" s="10">
        <v>1</v>
      </c>
      <c r="P7" s="10">
        <v>2</v>
      </c>
      <c r="Q7" s="10">
        <v>2</v>
      </c>
      <c r="R7" s="11">
        <v>2</v>
      </c>
    </row>
    <row r="8" spans="2:18">
      <c r="B8" s="4"/>
      <c r="C8">
        <v>2.02</v>
      </c>
      <c r="D8" s="117"/>
      <c r="E8" s="118"/>
      <c r="H8" s="129"/>
      <c r="I8" s="10">
        <v>3.02</v>
      </c>
      <c r="J8" s="10">
        <v>2</v>
      </c>
      <c r="K8" s="10">
        <v>1</v>
      </c>
      <c r="L8" s="10">
        <v>1</v>
      </c>
      <c r="M8" s="10">
        <v>2</v>
      </c>
      <c r="N8" s="10">
        <v>2</v>
      </c>
      <c r="O8" s="10">
        <v>1</v>
      </c>
      <c r="P8" s="10">
        <v>2</v>
      </c>
      <c r="Q8" s="10">
        <v>2</v>
      </c>
      <c r="R8" s="11">
        <v>2</v>
      </c>
    </row>
    <row r="9" spans="2:18">
      <c r="B9" s="4" t="s">
        <v>131</v>
      </c>
      <c r="C9">
        <v>2.0299999999999998</v>
      </c>
      <c r="D9">
        <v>0</v>
      </c>
      <c r="E9" s="5">
        <v>1</v>
      </c>
      <c r="H9" s="129"/>
      <c r="I9" s="10">
        <v>3.03</v>
      </c>
      <c r="J9" s="10">
        <v>4</v>
      </c>
      <c r="K9" s="10">
        <v>2</v>
      </c>
      <c r="L9" s="10">
        <v>1</v>
      </c>
      <c r="M9" s="10">
        <v>4</v>
      </c>
      <c r="N9" s="10">
        <v>3</v>
      </c>
      <c r="O9" s="10">
        <v>2</v>
      </c>
      <c r="P9" s="10">
        <v>4</v>
      </c>
      <c r="Q9" s="10">
        <v>4</v>
      </c>
      <c r="R9" s="11">
        <v>4</v>
      </c>
    </row>
    <row r="10" spans="2:18">
      <c r="B10" s="4" t="s">
        <v>131</v>
      </c>
      <c r="C10">
        <v>2.04</v>
      </c>
      <c r="D10">
        <v>0</v>
      </c>
      <c r="E10" s="5">
        <v>1</v>
      </c>
      <c r="H10" s="129"/>
      <c r="I10" s="10">
        <v>3.04</v>
      </c>
      <c r="J10" s="10">
        <v>4</v>
      </c>
      <c r="K10" s="10">
        <v>2</v>
      </c>
      <c r="L10" s="10">
        <v>1</v>
      </c>
      <c r="M10" s="10">
        <v>4</v>
      </c>
      <c r="N10" s="10">
        <v>3</v>
      </c>
      <c r="O10" s="10">
        <v>2</v>
      </c>
      <c r="P10" s="10">
        <v>4</v>
      </c>
      <c r="Q10" s="10">
        <v>4</v>
      </c>
      <c r="R10" s="11">
        <v>4</v>
      </c>
    </row>
    <row r="11" spans="2:18">
      <c r="B11" s="4"/>
      <c r="C11">
        <v>2.0499999999999998</v>
      </c>
      <c r="E11" s="5"/>
      <c r="H11" s="129"/>
      <c r="I11" s="10">
        <v>3.05</v>
      </c>
      <c r="J11" s="10">
        <v>2</v>
      </c>
      <c r="K11" s="10">
        <v>1</v>
      </c>
      <c r="L11" s="10">
        <v>1</v>
      </c>
      <c r="M11" s="10">
        <v>2</v>
      </c>
      <c r="N11" s="10">
        <v>2</v>
      </c>
      <c r="O11" s="10">
        <v>1</v>
      </c>
      <c r="P11" s="10">
        <v>2</v>
      </c>
      <c r="Q11" s="10">
        <v>2</v>
      </c>
      <c r="R11" s="11">
        <v>2</v>
      </c>
    </row>
    <row r="12" spans="2:18">
      <c r="B12" s="4" t="s">
        <v>131</v>
      </c>
      <c r="C12">
        <v>3.01</v>
      </c>
      <c r="D12" s="119" t="s">
        <v>156</v>
      </c>
      <c r="E12" s="120"/>
      <c r="H12" s="136" t="s">
        <v>157</v>
      </c>
      <c r="I12" s="137"/>
      <c r="J12" s="137"/>
      <c r="K12" s="137"/>
      <c r="L12" s="137"/>
      <c r="M12" s="137"/>
      <c r="N12" s="137"/>
      <c r="O12" s="137"/>
      <c r="P12" s="137"/>
      <c r="Q12" s="137"/>
      <c r="R12" s="139"/>
    </row>
    <row r="13" spans="2:18">
      <c r="B13" s="4" t="s">
        <v>158</v>
      </c>
      <c r="C13">
        <v>3.02</v>
      </c>
      <c r="D13" s="121"/>
      <c r="E13" s="122"/>
      <c r="H13" s="4" t="s">
        <v>159</v>
      </c>
      <c r="I13" s="10">
        <v>2.0499999999999998</v>
      </c>
      <c r="J13" s="10" t="s">
        <v>80</v>
      </c>
      <c r="K13" s="10" t="s">
        <v>160</v>
      </c>
      <c r="L13" s="10" t="s">
        <v>161</v>
      </c>
      <c r="M13" s="137"/>
      <c r="N13" s="137"/>
      <c r="O13" s="137"/>
      <c r="P13" s="137"/>
      <c r="Q13" s="137"/>
      <c r="R13" s="139"/>
    </row>
    <row r="14" spans="2:18">
      <c r="B14" s="4" t="s">
        <v>129</v>
      </c>
      <c r="C14">
        <v>3.03</v>
      </c>
      <c r="D14" s="121"/>
      <c r="E14" s="122"/>
      <c r="H14" s="129" t="s">
        <v>155</v>
      </c>
      <c r="I14" s="10">
        <v>3.01</v>
      </c>
      <c r="J14" s="10">
        <v>-1</v>
      </c>
      <c r="K14" s="10">
        <v>0</v>
      </c>
      <c r="L14" s="10">
        <v>-2</v>
      </c>
      <c r="M14" s="137"/>
      <c r="N14" s="137"/>
      <c r="O14" s="137"/>
      <c r="P14" s="137"/>
      <c r="Q14" s="137"/>
      <c r="R14" s="139"/>
    </row>
    <row r="15" spans="2:18" ht="15.95" thickBot="1">
      <c r="B15" s="4" t="s">
        <v>158</v>
      </c>
      <c r="C15">
        <v>3.04</v>
      </c>
      <c r="D15" s="121"/>
      <c r="E15" s="122"/>
      <c r="H15" s="138"/>
      <c r="I15" s="13" t="s">
        <v>162</v>
      </c>
      <c r="J15" s="13">
        <v>0</v>
      </c>
      <c r="K15" s="13">
        <v>0</v>
      </c>
      <c r="L15" s="13">
        <v>0</v>
      </c>
      <c r="M15" s="140"/>
      <c r="N15" s="140"/>
      <c r="O15" s="140"/>
      <c r="P15" s="140"/>
      <c r="Q15" s="140"/>
      <c r="R15" s="141"/>
    </row>
    <row r="16" spans="2:18">
      <c r="B16" s="4" t="s">
        <v>131</v>
      </c>
      <c r="C16">
        <v>3.05</v>
      </c>
      <c r="D16" s="123"/>
      <c r="E16" s="124"/>
    </row>
    <row r="17" spans="2:11">
      <c r="B17" s="4" t="s">
        <v>163</v>
      </c>
      <c r="C17">
        <v>4.01</v>
      </c>
      <c r="D17">
        <v>0</v>
      </c>
      <c r="E17" s="5">
        <v>1</v>
      </c>
    </row>
    <row r="18" spans="2:11" ht="15.95" thickBot="1">
      <c r="B18" s="4" t="s">
        <v>131</v>
      </c>
      <c r="C18">
        <v>4.0199999999999996</v>
      </c>
      <c r="D18">
        <v>0</v>
      </c>
      <c r="E18" s="5">
        <v>1</v>
      </c>
    </row>
    <row r="19" spans="2:11">
      <c r="B19" s="4" t="s">
        <v>131</v>
      </c>
      <c r="C19">
        <v>4.03</v>
      </c>
      <c r="D19">
        <v>0</v>
      </c>
      <c r="E19" s="5">
        <v>1</v>
      </c>
      <c r="H19" s="133" t="s">
        <v>164</v>
      </c>
      <c r="I19" s="134"/>
      <c r="J19" s="134"/>
      <c r="K19" s="135"/>
    </row>
    <row r="20" spans="2:11">
      <c r="B20" s="4" t="s">
        <v>129</v>
      </c>
      <c r="C20">
        <v>4.04</v>
      </c>
      <c r="D20">
        <v>-1</v>
      </c>
      <c r="E20" s="5">
        <v>1</v>
      </c>
      <c r="H20" s="4" t="s">
        <v>165</v>
      </c>
      <c r="I20" s="12">
        <v>1</v>
      </c>
      <c r="J20" s="12">
        <v>2</v>
      </c>
      <c r="K20" s="9">
        <v>4</v>
      </c>
    </row>
    <row r="21" spans="2:11" ht="15.95" thickBot="1">
      <c r="B21" s="4" t="s">
        <v>131</v>
      </c>
      <c r="C21">
        <v>4.05</v>
      </c>
      <c r="D21">
        <v>0</v>
      </c>
      <c r="E21" s="5">
        <v>1</v>
      </c>
      <c r="H21" s="6" t="s">
        <v>6</v>
      </c>
      <c r="I21" s="14">
        <v>1</v>
      </c>
      <c r="J21" s="14">
        <v>0</v>
      </c>
      <c r="K21" s="15">
        <v>-1</v>
      </c>
    </row>
    <row r="22" spans="2:11">
      <c r="B22" s="4" t="s">
        <v>131</v>
      </c>
      <c r="C22">
        <v>4.0599999999999996</v>
      </c>
      <c r="D22">
        <v>0</v>
      </c>
      <c r="E22" s="5">
        <v>1</v>
      </c>
    </row>
    <row r="23" spans="2:11">
      <c r="B23" s="4" t="s">
        <v>131</v>
      </c>
      <c r="C23">
        <v>4.07</v>
      </c>
      <c r="D23">
        <v>0</v>
      </c>
      <c r="E23" s="5">
        <v>1</v>
      </c>
    </row>
    <row r="24" spans="2:11" ht="15.95" thickBot="1">
      <c r="B24" s="4" t="s">
        <v>158</v>
      </c>
      <c r="C24">
        <v>4.08</v>
      </c>
      <c r="D24">
        <v>0</v>
      </c>
      <c r="E24" s="5">
        <v>1</v>
      </c>
    </row>
    <row r="25" spans="2:11">
      <c r="B25" s="4" t="s">
        <v>158</v>
      </c>
      <c r="C25">
        <v>4.09</v>
      </c>
      <c r="D25">
        <v>0</v>
      </c>
      <c r="E25" s="5">
        <v>1</v>
      </c>
      <c r="H25" s="130" t="s">
        <v>166</v>
      </c>
      <c r="I25" s="131"/>
      <c r="J25" s="131"/>
      <c r="K25" s="132"/>
    </row>
    <row r="26" spans="2:11">
      <c r="B26" s="4" t="s">
        <v>158</v>
      </c>
      <c r="C26">
        <v>4.0999999999999996</v>
      </c>
      <c r="D26">
        <v>0</v>
      </c>
      <c r="E26" s="5">
        <v>1</v>
      </c>
      <c r="H26" s="95" t="s">
        <v>167</v>
      </c>
      <c r="I26" s="153" t="str">
        <f>IF(OR('WRA Worksheet'!C65="?",'WRA Worksheet'!C66="?",'WRA Worksheet'!C67="?",'WRA Worksheet'!C67="no"),"eval.",IF(AND('WRA Worksheet'!C65="yes",'WRA Worksheet'!C66="yes",'WRA Worksheet'!C67="yes"),"reject",IF(OR('WRA Worksheet'!C65="no",'WRA Worksheet'!C66="no"),"accept","")))</f>
        <v/>
      </c>
      <c r="J26" s="153"/>
      <c r="K26" s="154"/>
    </row>
    <row r="27" spans="2:11" ht="15.95" thickBot="1">
      <c r="B27" s="4" t="s">
        <v>158</v>
      </c>
      <c r="C27">
        <v>4.1100000000000003</v>
      </c>
      <c r="D27">
        <v>0</v>
      </c>
      <c r="E27" s="5">
        <v>1</v>
      </c>
      <c r="H27" s="96" t="s">
        <v>168</v>
      </c>
      <c r="I27" s="155" t="str">
        <f>IF('WRA Worksheet'!C68="no","accept",IF(AND('WRA Worksheet'!C68="yes",OR('WRA Worksheet'!C69="yes",'WRA Worksheet'!C70="yes")),"reject",IF(OR('WRA Worksheet'!C68="?",'WRA Worksheet'!C69="?",'WRA Worksheet'!C70="?",'WRA Worksheet'!C69="no",'WRA Worksheet'!C70="no"),"eval.","")))</f>
        <v/>
      </c>
      <c r="J27" s="155"/>
      <c r="K27" s="156"/>
    </row>
    <row r="28" spans="2:11">
      <c r="B28" s="4" t="s">
        <v>131</v>
      </c>
      <c r="C28">
        <v>4.12</v>
      </c>
      <c r="D28">
        <v>0</v>
      </c>
      <c r="E28" s="5">
        <v>1</v>
      </c>
    </row>
    <row r="29" spans="2:11">
      <c r="B29" s="4" t="s">
        <v>169</v>
      </c>
      <c r="C29">
        <v>5.01</v>
      </c>
      <c r="D29">
        <v>0</v>
      </c>
      <c r="E29" s="5">
        <v>5</v>
      </c>
    </row>
    <row r="30" spans="2:11">
      <c r="B30" s="4" t="s">
        <v>131</v>
      </c>
      <c r="C30">
        <v>5.0199999999999996</v>
      </c>
      <c r="D30">
        <v>0</v>
      </c>
      <c r="E30" s="5">
        <v>1</v>
      </c>
    </row>
    <row r="31" spans="2:11">
      <c r="B31" s="4" t="s">
        <v>158</v>
      </c>
      <c r="C31">
        <v>5.03</v>
      </c>
      <c r="D31">
        <v>0</v>
      </c>
      <c r="E31" s="5">
        <v>1</v>
      </c>
    </row>
    <row r="32" spans="2:11">
      <c r="B32" s="4" t="s">
        <v>131</v>
      </c>
      <c r="C32">
        <v>5.04</v>
      </c>
      <c r="D32">
        <v>0</v>
      </c>
      <c r="E32" s="5">
        <v>1</v>
      </c>
    </row>
    <row r="33" spans="2:5">
      <c r="B33" s="4" t="s">
        <v>131</v>
      </c>
      <c r="C33">
        <v>6.01</v>
      </c>
      <c r="D33">
        <v>0</v>
      </c>
      <c r="E33" s="5">
        <v>1</v>
      </c>
    </row>
    <row r="34" spans="2:5">
      <c r="B34" s="4" t="s">
        <v>131</v>
      </c>
      <c r="C34">
        <v>6.02</v>
      </c>
      <c r="D34">
        <v>-1</v>
      </c>
      <c r="E34" s="5">
        <v>1</v>
      </c>
    </row>
    <row r="35" spans="2:5">
      <c r="B35" s="4" t="s">
        <v>129</v>
      </c>
      <c r="C35">
        <v>6.03</v>
      </c>
      <c r="D35">
        <v>-1</v>
      </c>
      <c r="E35" s="5">
        <v>1</v>
      </c>
    </row>
    <row r="36" spans="2:5">
      <c r="B36" s="4" t="s">
        <v>131</v>
      </c>
      <c r="C36">
        <v>6.04</v>
      </c>
      <c r="D36">
        <v>-1</v>
      </c>
      <c r="E36" s="5">
        <v>1</v>
      </c>
    </row>
    <row r="37" spans="2:5">
      <c r="B37" s="4" t="s">
        <v>131</v>
      </c>
      <c r="C37">
        <v>6.05</v>
      </c>
      <c r="D37">
        <v>0</v>
      </c>
      <c r="E37" s="5">
        <v>-1</v>
      </c>
    </row>
    <row r="38" spans="2:5">
      <c r="B38" s="4" t="s">
        <v>129</v>
      </c>
      <c r="C38">
        <v>6.06</v>
      </c>
      <c r="D38">
        <v>-1</v>
      </c>
      <c r="E38" s="5">
        <v>1</v>
      </c>
    </row>
    <row r="39" spans="2:5">
      <c r="B39" s="4" t="s">
        <v>131</v>
      </c>
      <c r="C39">
        <v>6.07</v>
      </c>
      <c r="D39" s="125" t="s">
        <v>170</v>
      </c>
      <c r="E39" s="126"/>
    </row>
    <row r="40" spans="2:5">
      <c r="B40" s="4" t="s">
        <v>129</v>
      </c>
      <c r="C40">
        <v>7.01</v>
      </c>
      <c r="D40">
        <v>-1</v>
      </c>
      <c r="E40" s="5">
        <v>1</v>
      </c>
    </row>
    <row r="41" spans="2:5">
      <c r="B41" s="4" t="s">
        <v>131</v>
      </c>
      <c r="C41">
        <v>7.02</v>
      </c>
      <c r="D41">
        <v>-1</v>
      </c>
      <c r="E41" s="5">
        <v>1</v>
      </c>
    </row>
    <row r="42" spans="2:5">
      <c r="B42" s="4" t="s">
        <v>129</v>
      </c>
      <c r="C42">
        <v>7.03</v>
      </c>
      <c r="D42">
        <v>-1</v>
      </c>
      <c r="E42" s="5">
        <v>1</v>
      </c>
    </row>
    <row r="43" spans="2:5">
      <c r="B43" s="4" t="s">
        <v>131</v>
      </c>
      <c r="C43">
        <v>7.04</v>
      </c>
      <c r="D43">
        <v>-1</v>
      </c>
      <c r="E43" s="5">
        <v>1</v>
      </c>
    </row>
    <row r="44" spans="2:5">
      <c r="B44" s="4" t="s">
        <v>158</v>
      </c>
      <c r="C44">
        <v>7.05</v>
      </c>
      <c r="D44">
        <v>-1</v>
      </c>
      <c r="E44" s="5">
        <v>1</v>
      </c>
    </row>
    <row r="45" spans="2:5">
      <c r="B45" s="4" t="s">
        <v>158</v>
      </c>
      <c r="C45">
        <v>7.06</v>
      </c>
      <c r="D45">
        <v>-1</v>
      </c>
      <c r="E45" s="5">
        <v>1</v>
      </c>
    </row>
    <row r="46" spans="2:5">
      <c r="B46" s="4" t="s">
        <v>131</v>
      </c>
      <c r="C46">
        <v>7.07</v>
      </c>
      <c r="D46">
        <v>-1</v>
      </c>
      <c r="E46" s="5">
        <v>1</v>
      </c>
    </row>
    <row r="47" spans="2:5">
      <c r="B47" s="4" t="s">
        <v>131</v>
      </c>
      <c r="C47">
        <v>7.08</v>
      </c>
      <c r="D47">
        <v>-1</v>
      </c>
      <c r="E47" s="5">
        <v>1</v>
      </c>
    </row>
    <row r="48" spans="2:5">
      <c r="B48" s="4" t="s">
        <v>131</v>
      </c>
      <c r="C48">
        <v>8.01</v>
      </c>
      <c r="D48">
        <v>-1</v>
      </c>
      <c r="E48" s="5">
        <v>1</v>
      </c>
    </row>
    <row r="49" spans="2:5">
      <c r="B49" s="4" t="s">
        <v>131</v>
      </c>
      <c r="C49">
        <v>8.02</v>
      </c>
      <c r="D49">
        <v>-1</v>
      </c>
      <c r="E49" s="5">
        <v>1</v>
      </c>
    </row>
    <row r="50" spans="2:5">
      <c r="B50" s="4" t="s">
        <v>129</v>
      </c>
      <c r="C50">
        <v>8.0299999999999994</v>
      </c>
      <c r="D50">
        <v>1</v>
      </c>
      <c r="E50" s="5">
        <v>-1</v>
      </c>
    </row>
    <row r="51" spans="2:5">
      <c r="B51" s="4" t="s">
        <v>129</v>
      </c>
      <c r="C51">
        <v>8.0399999999999991</v>
      </c>
      <c r="D51">
        <v>-1</v>
      </c>
      <c r="E51" s="5">
        <v>1</v>
      </c>
    </row>
    <row r="52" spans="2:5">
      <c r="B52" s="4" t="s">
        <v>131</v>
      </c>
      <c r="C52">
        <v>8.0500000000000007</v>
      </c>
      <c r="D52">
        <v>1</v>
      </c>
      <c r="E52" s="5">
        <v>-1</v>
      </c>
    </row>
    <row r="53" spans="2:5">
      <c r="B53" s="4"/>
      <c r="E53" s="5"/>
    </row>
    <row r="54" spans="2:5" ht="15.95" thickBot="1">
      <c r="B54" s="6"/>
      <c r="C54" s="7"/>
      <c r="D54" s="7"/>
      <c r="E54" s="8"/>
    </row>
  </sheetData>
  <sheetProtection algorithmName="SHA-512" hashValue="0mtPXeV4RFX+M/sGdOGKeuK5NWlJbk/75EF/Z/DHrnEM9OlRwDreGoshUwzHDRLvA3A9Y2G+zbNh26ykXbCpNg==" saltValue="1/xWeOpxhY5vxCpyg9dG1A==" spinCount="100000" sheet="1" objects="1" scenarios="1"/>
  <mergeCells count="15">
    <mergeCell ref="H2:R2"/>
    <mergeCell ref="H12:L12"/>
    <mergeCell ref="H14:H15"/>
    <mergeCell ref="M12:R15"/>
    <mergeCell ref="H19:K19"/>
    <mergeCell ref="D7:E8"/>
    <mergeCell ref="D12:E16"/>
    <mergeCell ref="D39:E39"/>
    <mergeCell ref="H3:R3"/>
    <mergeCell ref="H4:Q4"/>
    <mergeCell ref="H5:H6"/>
    <mergeCell ref="H7:H11"/>
    <mergeCell ref="H25:K25"/>
    <mergeCell ref="I26:K26"/>
    <mergeCell ref="I27:K27"/>
  </mergeCells>
  <pageMargins left="0.7" right="0.7" top="0.75" bottom="0.75" header="0.3" footer="0.3"/>
  <pageSetup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B19724D-15DB-4E0F-87F1-EE2DC5DF0787}">
  <dimension ref="A1:D61"/>
  <sheetViews>
    <sheetView workbookViewId="0">
      <selection activeCell="G1" sqref="G1"/>
    </sheetView>
  </sheetViews>
  <sheetFormatPr defaultColWidth="8.85546875" defaultRowHeight="15"/>
  <cols>
    <col min="1" max="1" width="7.140625" customWidth="1"/>
    <col min="2" max="2" width="64.42578125" customWidth="1"/>
  </cols>
  <sheetData>
    <row r="1" spans="1:4" ht="109.5" customHeight="1">
      <c r="A1" s="145" t="str">
        <f>'WRA Worksheet'!F1</f>
        <v>Assessment date: November 8, 2024 Prepared by Seokmin Kim</v>
      </c>
      <c r="B1" s="146"/>
      <c r="C1" s="146"/>
      <c r="D1" s="98" t="s">
        <v>171</v>
      </c>
    </row>
    <row r="2" spans="1:4" ht="18.95">
      <c r="A2" s="142" t="s">
        <v>172</v>
      </c>
      <c r="B2" s="143"/>
      <c r="C2" s="73" t="s">
        <v>5</v>
      </c>
      <c r="D2" s="73" t="s">
        <v>6</v>
      </c>
    </row>
    <row r="3" spans="1:4" ht="15.95">
      <c r="A3" s="74">
        <v>1.01</v>
      </c>
      <c r="B3" s="75" t="s">
        <v>10</v>
      </c>
      <c r="C3" s="76" t="str">
        <f>'WRA Worksheet'!C3</f>
        <v>n</v>
      </c>
      <c r="D3" s="82">
        <f>'WRA Worksheet'!D3</f>
        <v>0</v>
      </c>
    </row>
    <row r="4" spans="1:4" ht="15.95">
      <c r="A4" s="74">
        <v>1.02</v>
      </c>
      <c r="B4" s="75" t="s">
        <v>13</v>
      </c>
      <c r="C4" s="76">
        <f>'WRA Worksheet'!C4</f>
        <v>0</v>
      </c>
      <c r="D4" s="82" t="str">
        <f>'WRA Worksheet'!D4</f>
        <v xml:space="preserve"> </v>
      </c>
    </row>
    <row r="5" spans="1:4" ht="15.95">
      <c r="A5" s="74">
        <v>1.03</v>
      </c>
      <c r="B5" s="75" t="s">
        <v>14</v>
      </c>
      <c r="C5" s="76">
        <f>'WRA Worksheet'!C5</f>
        <v>0</v>
      </c>
      <c r="D5" s="82" t="str">
        <f>'WRA Worksheet'!D5</f>
        <v xml:space="preserve"> </v>
      </c>
    </row>
    <row r="6" spans="1:4" ht="51.95">
      <c r="A6" s="74">
        <v>2.0099999999999998</v>
      </c>
      <c r="B6" s="77" t="s">
        <v>173</v>
      </c>
      <c r="C6" s="76">
        <f>'WRA Worksheet'!C6</f>
        <v>3</v>
      </c>
      <c r="D6" s="83"/>
    </row>
    <row r="7" spans="1:4" ht="15.95">
      <c r="A7" s="74">
        <v>2.02</v>
      </c>
      <c r="B7" s="75" t="s">
        <v>174</v>
      </c>
      <c r="C7" s="76">
        <f>'WRA Worksheet'!C7</f>
        <v>3</v>
      </c>
      <c r="D7" s="83"/>
    </row>
    <row r="8" spans="1:4" ht="15.95">
      <c r="A8" s="74">
        <v>2.0299999999999998</v>
      </c>
      <c r="B8" s="75" t="s">
        <v>19</v>
      </c>
      <c r="C8" s="76" t="str">
        <f>'WRA Worksheet'!C8</f>
        <v>y</v>
      </c>
      <c r="D8" s="82">
        <f>'WRA Worksheet'!D8</f>
        <v>1</v>
      </c>
    </row>
    <row r="9" spans="1:4" ht="51.95">
      <c r="A9" s="74">
        <v>2.04</v>
      </c>
      <c r="B9" s="78" t="s">
        <v>21</v>
      </c>
      <c r="C9" s="76" t="str">
        <f>'WRA Worksheet'!C9</f>
        <v>y</v>
      </c>
      <c r="D9" s="82">
        <f>'WRA Worksheet'!D9</f>
        <v>1</v>
      </c>
    </row>
    <row r="10" spans="1:4" ht="32.1">
      <c r="A10" s="74">
        <v>2.0499999999999998</v>
      </c>
      <c r="B10" s="75" t="s">
        <v>22</v>
      </c>
      <c r="C10" s="79" t="str">
        <f>'WRA Worksheet'!C10</f>
        <v>y</v>
      </c>
      <c r="D10" s="83"/>
    </row>
    <row r="11" spans="1:4" ht="15.95">
      <c r="A11" s="74">
        <v>3.01</v>
      </c>
      <c r="B11" s="75" t="s">
        <v>25</v>
      </c>
      <c r="C11" s="76" t="str">
        <f>'WRA Worksheet'!C11</f>
        <v>y</v>
      </c>
      <c r="D11" s="82">
        <f>'WRA Worksheet'!D11</f>
        <v>2</v>
      </c>
    </row>
    <row r="12" spans="1:4" ht="15.95">
      <c r="A12" s="74">
        <v>3.02</v>
      </c>
      <c r="B12" s="75" t="s">
        <v>27</v>
      </c>
      <c r="C12" s="76" t="str">
        <f>'WRA Worksheet'!C12</f>
        <v>y</v>
      </c>
      <c r="D12" s="82">
        <f>'WRA Worksheet'!D12</f>
        <v>2</v>
      </c>
    </row>
    <row r="13" spans="1:4" ht="15.95">
      <c r="A13" s="74">
        <v>3.03</v>
      </c>
      <c r="B13" s="75" t="s">
        <v>30</v>
      </c>
      <c r="C13" s="76" t="str">
        <f>'WRA Worksheet'!C13</f>
        <v>y</v>
      </c>
      <c r="D13" s="82">
        <f>'WRA Worksheet'!D13</f>
        <v>4</v>
      </c>
    </row>
    <row r="14" spans="1:4" ht="15.95">
      <c r="A14" s="74">
        <v>3.04</v>
      </c>
      <c r="B14" s="75" t="s">
        <v>33</v>
      </c>
      <c r="C14" s="76" t="str">
        <f>'WRA Worksheet'!C14</f>
        <v>y</v>
      </c>
      <c r="D14" s="82">
        <f>'WRA Worksheet'!D14</f>
        <v>4</v>
      </c>
    </row>
    <row r="15" spans="1:4" ht="15.95">
      <c r="A15" s="74">
        <v>3.05</v>
      </c>
      <c r="B15" s="75" t="s">
        <v>36</v>
      </c>
      <c r="C15" s="76" t="str">
        <f>'WRA Worksheet'!C15</f>
        <v>y</v>
      </c>
      <c r="D15" s="82">
        <f>'WRA Worksheet'!D15</f>
        <v>2</v>
      </c>
    </row>
    <row r="16" spans="1:4" ht="15.95">
      <c r="A16" s="74">
        <v>4.01</v>
      </c>
      <c r="B16" s="75" t="s">
        <v>39</v>
      </c>
      <c r="C16" s="76" t="str">
        <f>'WRA Worksheet'!C16</f>
        <v>n</v>
      </c>
      <c r="D16" s="82">
        <f>'WRA Worksheet'!D16</f>
        <v>0</v>
      </c>
    </row>
    <row r="17" spans="1:4" ht="15.95">
      <c r="A17" s="74">
        <v>4.0199999999999996</v>
      </c>
      <c r="B17" s="75" t="s">
        <v>41</v>
      </c>
      <c r="C17" s="76" t="str">
        <f>'WRA Worksheet'!C17</f>
        <v>n</v>
      </c>
      <c r="D17" s="82">
        <f>'WRA Worksheet'!D17</f>
        <v>0</v>
      </c>
    </row>
    <row r="18" spans="1:4" ht="15.95">
      <c r="A18" s="74">
        <v>4.03</v>
      </c>
      <c r="B18" s="75" t="s">
        <v>43</v>
      </c>
      <c r="C18" s="76" t="str">
        <f>'WRA Worksheet'!C18</f>
        <v>n</v>
      </c>
      <c r="D18" s="82">
        <f>'WRA Worksheet'!D18</f>
        <v>0</v>
      </c>
    </row>
    <row r="19" spans="1:4" ht="15.95">
      <c r="A19" s="74">
        <v>4.04</v>
      </c>
      <c r="B19" s="75" t="s">
        <v>45</v>
      </c>
      <c r="C19" s="76" t="str">
        <f>'WRA Worksheet'!C19</f>
        <v>n</v>
      </c>
      <c r="D19" s="82">
        <f>'WRA Worksheet'!D19</f>
        <v>-1</v>
      </c>
    </row>
    <row r="20" spans="1:4" ht="15.95">
      <c r="A20" s="74">
        <v>4.05</v>
      </c>
      <c r="B20" s="75" t="s">
        <v>48</v>
      </c>
      <c r="C20" s="76" t="str">
        <f>'WRA Worksheet'!C20</f>
        <v>y</v>
      </c>
      <c r="D20" s="82">
        <f>'WRA Worksheet'!D20</f>
        <v>1</v>
      </c>
    </row>
    <row r="21" spans="1:4" ht="15.95">
      <c r="A21" s="74">
        <v>4.0599999999999996</v>
      </c>
      <c r="B21" s="75" t="s">
        <v>51</v>
      </c>
      <c r="C21" s="76" t="str">
        <f>'WRA Worksheet'!C21</f>
        <v>n</v>
      </c>
      <c r="D21" s="82">
        <f>'WRA Worksheet'!D21</f>
        <v>0</v>
      </c>
    </row>
    <row r="22" spans="1:4" ht="15.95">
      <c r="A22" s="74">
        <v>4.07</v>
      </c>
      <c r="B22" s="75" t="s">
        <v>53</v>
      </c>
      <c r="C22" s="76" t="str">
        <f>'WRA Worksheet'!C22</f>
        <v>y</v>
      </c>
      <c r="D22" s="82">
        <f>'WRA Worksheet'!D22</f>
        <v>1</v>
      </c>
    </row>
    <row r="23" spans="1:4" ht="15.95">
      <c r="A23" s="74">
        <v>4.08</v>
      </c>
      <c r="B23" s="75" t="s">
        <v>56</v>
      </c>
      <c r="C23" s="76" t="str">
        <f>'WRA Worksheet'!C23</f>
        <v>y</v>
      </c>
      <c r="D23" s="82">
        <f>'WRA Worksheet'!D23</f>
        <v>1</v>
      </c>
    </row>
    <row r="24" spans="1:4" ht="15.95">
      <c r="A24" s="74">
        <v>4.09</v>
      </c>
      <c r="B24" s="75" t="s">
        <v>58</v>
      </c>
      <c r="C24" s="76" t="str">
        <f>'WRA Worksheet'!C24</f>
        <v>n</v>
      </c>
      <c r="D24" s="82">
        <f>'WRA Worksheet'!D24</f>
        <v>0</v>
      </c>
    </row>
    <row r="25" spans="1:4" ht="32.1">
      <c r="A25" s="74">
        <v>4.0999999999999996</v>
      </c>
      <c r="B25" s="80" t="s">
        <v>61</v>
      </c>
      <c r="C25" s="76" t="str">
        <f>'WRA Worksheet'!C25</f>
        <v>n</v>
      </c>
      <c r="D25" s="82">
        <f>'WRA Worksheet'!D25</f>
        <v>0</v>
      </c>
    </row>
    <row r="26" spans="1:4" ht="15.95">
      <c r="A26" s="74">
        <v>4.1100000000000003</v>
      </c>
      <c r="B26" s="75" t="s">
        <v>63</v>
      </c>
      <c r="C26" s="76" t="str">
        <f>'WRA Worksheet'!C26</f>
        <v>y</v>
      </c>
      <c r="D26" s="82">
        <f>'WRA Worksheet'!D26</f>
        <v>1</v>
      </c>
    </row>
    <row r="27" spans="1:4" ht="15.95">
      <c r="A27" s="74">
        <v>4.12</v>
      </c>
      <c r="B27" s="75" t="s">
        <v>65</v>
      </c>
      <c r="C27" s="76" t="str">
        <f>'WRA Worksheet'!C27</f>
        <v>y</v>
      </c>
      <c r="D27" s="82">
        <f>'WRA Worksheet'!D27</f>
        <v>1</v>
      </c>
    </row>
    <row r="28" spans="1:4" ht="15.95">
      <c r="A28" s="74">
        <v>5.01</v>
      </c>
      <c r="B28" s="75" t="s">
        <v>66</v>
      </c>
      <c r="C28" s="76" t="str">
        <f>'WRA Worksheet'!C28</f>
        <v>n</v>
      </c>
      <c r="D28" s="82">
        <f>'WRA Worksheet'!D28</f>
        <v>0</v>
      </c>
    </row>
    <row r="29" spans="1:4" ht="15.95">
      <c r="A29" s="74">
        <v>5.0199999999999996</v>
      </c>
      <c r="B29" s="75" t="s">
        <v>68</v>
      </c>
      <c r="C29" s="76" t="str">
        <f>'WRA Worksheet'!C29</f>
        <v>n</v>
      </c>
      <c r="D29" s="82">
        <f>'WRA Worksheet'!D29</f>
        <v>0</v>
      </c>
    </row>
    <row r="30" spans="1:4" ht="15.95">
      <c r="A30" s="74">
        <v>5.03</v>
      </c>
      <c r="B30" s="75" t="s">
        <v>70</v>
      </c>
      <c r="C30" s="76" t="str">
        <f>'WRA Worksheet'!C30</f>
        <v>n</v>
      </c>
      <c r="D30" s="82">
        <f>'WRA Worksheet'!D30</f>
        <v>0</v>
      </c>
    </row>
    <row r="31" spans="1:4" ht="15.95">
      <c r="A31" s="74">
        <v>5.04</v>
      </c>
      <c r="B31" s="75" t="s">
        <v>72</v>
      </c>
      <c r="C31" s="76" t="str">
        <f>'WRA Worksheet'!C31</f>
        <v>n</v>
      </c>
      <c r="D31" s="82">
        <f>'WRA Worksheet'!D31</f>
        <v>0</v>
      </c>
    </row>
    <row r="32" spans="1:4" ht="15.95">
      <c r="A32" s="74">
        <v>6.01</v>
      </c>
      <c r="B32" s="75" t="s">
        <v>74</v>
      </c>
      <c r="C32" s="76" t="str">
        <f>'WRA Worksheet'!C32</f>
        <v>n</v>
      </c>
      <c r="D32" s="82">
        <f>'WRA Worksheet'!D32</f>
        <v>0</v>
      </c>
    </row>
    <row r="33" spans="1:4" ht="15.95">
      <c r="A33" s="74">
        <v>6.02</v>
      </c>
      <c r="B33" s="75" t="s">
        <v>76</v>
      </c>
      <c r="C33" s="76" t="str">
        <f>'WRA Worksheet'!C33</f>
        <v>y</v>
      </c>
      <c r="D33" s="82">
        <f>'WRA Worksheet'!D33</f>
        <v>1</v>
      </c>
    </row>
    <row r="34" spans="1:4" ht="15.95">
      <c r="A34" s="74">
        <v>6.03</v>
      </c>
      <c r="B34" s="75" t="s">
        <v>79</v>
      </c>
      <c r="C34" s="76" t="str">
        <f>'WRA Worksheet'!C34</f>
        <v>?</v>
      </c>
      <c r="D34" s="82" t="str">
        <f>'WRA Worksheet'!D34</f>
        <v xml:space="preserve"> </v>
      </c>
    </row>
    <row r="35" spans="1:4" ht="15.95">
      <c r="A35" s="74">
        <v>6.04</v>
      </c>
      <c r="B35" s="75" t="s">
        <v>82</v>
      </c>
      <c r="C35" s="76" t="str">
        <f>'WRA Worksheet'!C35</f>
        <v>?</v>
      </c>
      <c r="D35" s="82" t="str">
        <f>'WRA Worksheet'!D35</f>
        <v xml:space="preserve"> </v>
      </c>
    </row>
    <row r="36" spans="1:4" ht="15.95">
      <c r="A36" s="74">
        <v>6.05</v>
      </c>
      <c r="B36" s="75" t="s">
        <v>85</v>
      </c>
      <c r="C36" s="76" t="str">
        <f>'WRA Worksheet'!C36</f>
        <v>n</v>
      </c>
      <c r="D36" s="82">
        <f>'WRA Worksheet'!D36</f>
        <v>0</v>
      </c>
    </row>
    <row r="37" spans="1:4" ht="15.95">
      <c r="A37" s="74">
        <v>6.06</v>
      </c>
      <c r="B37" s="75" t="s">
        <v>88</v>
      </c>
      <c r="C37" s="76" t="str">
        <f>'WRA Worksheet'!C37</f>
        <v>y</v>
      </c>
      <c r="D37" s="82">
        <f>'WRA Worksheet'!D37</f>
        <v>1</v>
      </c>
    </row>
    <row r="38" spans="1:4" ht="15.95">
      <c r="A38" s="74">
        <v>6.07</v>
      </c>
      <c r="B38" s="75" t="s">
        <v>91</v>
      </c>
      <c r="C38" s="81" t="str">
        <f>'WRA Worksheet'!C38</f>
        <v>?</v>
      </c>
      <c r="D38" s="82" t="str">
        <f>'WRA Worksheet'!D38</f>
        <v xml:space="preserve"> </v>
      </c>
    </row>
    <row r="39" spans="1:4" ht="32.1">
      <c r="A39" s="74">
        <v>7.01</v>
      </c>
      <c r="B39" s="75" t="s">
        <v>92</v>
      </c>
      <c r="C39" s="76" t="str">
        <f>'WRA Worksheet'!C39</f>
        <v>y</v>
      </c>
      <c r="D39" s="82">
        <f>'WRA Worksheet'!D39</f>
        <v>1</v>
      </c>
    </row>
    <row r="40" spans="1:4" ht="15.95">
      <c r="A40" s="74">
        <v>7.02</v>
      </c>
      <c r="B40" s="75" t="s">
        <v>95</v>
      </c>
      <c r="C40" s="76" t="str">
        <f>'WRA Worksheet'!C40</f>
        <v>y</v>
      </c>
      <c r="D40" s="82">
        <f>'WRA Worksheet'!D40</f>
        <v>1</v>
      </c>
    </row>
    <row r="41" spans="1:4" ht="15.95">
      <c r="A41" s="74">
        <v>7.03</v>
      </c>
      <c r="B41" s="75" t="s">
        <v>98</v>
      </c>
      <c r="C41" s="76" t="str">
        <f>'WRA Worksheet'!C41</f>
        <v>y</v>
      </c>
      <c r="D41" s="82">
        <f>'WRA Worksheet'!D41</f>
        <v>1</v>
      </c>
    </row>
    <row r="42" spans="1:4" ht="15.95">
      <c r="A42" s="74">
        <v>7.04</v>
      </c>
      <c r="B42" s="75" t="s">
        <v>101</v>
      </c>
      <c r="C42" s="76" t="str">
        <f>'WRA Worksheet'!C42</f>
        <v>n</v>
      </c>
      <c r="D42" s="82">
        <f>'WRA Worksheet'!D42</f>
        <v>-1</v>
      </c>
    </row>
    <row r="43" spans="1:4" ht="15.95">
      <c r="A43" s="74">
        <v>7.05</v>
      </c>
      <c r="B43" s="75" t="s">
        <v>103</v>
      </c>
      <c r="C43" s="76" t="str">
        <f>'WRA Worksheet'!C43</f>
        <v>y</v>
      </c>
      <c r="D43" s="82">
        <f>'WRA Worksheet'!D43</f>
        <v>1</v>
      </c>
    </row>
    <row r="44" spans="1:4" ht="15.95">
      <c r="A44" s="74">
        <v>7.06</v>
      </c>
      <c r="B44" s="75" t="s">
        <v>106</v>
      </c>
      <c r="C44" s="76" t="str">
        <f>'WRA Worksheet'!C44</f>
        <v>y</v>
      </c>
      <c r="D44" s="82">
        <f>'WRA Worksheet'!D44</f>
        <v>1</v>
      </c>
    </row>
    <row r="45" spans="1:4" ht="15.95">
      <c r="A45" s="74">
        <v>7.07</v>
      </c>
      <c r="B45" s="75" t="s">
        <v>109</v>
      </c>
      <c r="C45" s="76" t="str">
        <f>'WRA Worksheet'!C45</f>
        <v>n</v>
      </c>
      <c r="D45" s="82">
        <f>'WRA Worksheet'!D45</f>
        <v>-1</v>
      </c>
    </row>
    <row r="46" spans="1:4" ht="15.95">
      <c r="A46" s="74">
        <v>7.08</v>
      </c>
      <c r="B46" s="75" t="s">
        <v>111</v>
      </c>
      <c r="C46" s="76" t="str">
        <f>'WRA Worksheet'!C46</f>
        <v>?</v>
      </c>
      <c r="D46" s="82" t="str">
        <f>'WRA Worksheet'!D46</f>
        <v xml:space="preserve"> </v>
      </c>
    </row>
    <row r="47" spans="1:4" ht="15.95">
      <c r="A47" s="74">
        <v>8.01</v>
      </c>
      <c r="B47" s="75" t="s">
        <v>113</v>
      </c>
      <c r="C47" s="76" t="str">
        <f>'WRA Worksheet'!C47</f>
        <v>n</v>
      </c>
      <c r="D47" s="82">
        <f>'WRA Worksheet'!D47</f>
        <v>-1</v>
      </c>
    </row>
    <row r="48" spans="1:4" ht="15.95">
      <c r="A48" s="74">
        <v>8.02</v>
      </c>
      <c r="B48" s="75" t="s">
        <v>115</v>
      </c>
      <c r="C48" s="76" t="str">
        <f>'WRA Worksheet'!C48</f>
        <v>?</v>
      </c>
      <c r="D48" s="82" t="str">
        <f>'WRA Worksheet'!D48</f>
        <v xml:space="preserve"> </v>
      </c>
    </row>
    <row r="49" spans="1:4" ht="15.95">
      <c r="A49" s="74">
        <v>8.0299999999999994</v>
      </c>
      <c r="B49" s="75" t="s">
        <v>118</v>
      </c>
      <c r="C49" s="76" t="str">
        <f>'WRA Worksheet'!C49</f>
        <v>y</v>
      </c>
      <c r="D49" s="82">
        <f>'WRA Worksheet'!D49</f>
        <v>-1</v>
      </c>
    </row>
    <row r="50" spans="1:4" ht="15.95">
      <c r="A50" s="74">
        <v>8.0399999999999991</v>
      </c>
      <c r="B50" s="75" t="s">
        <v>121</v>
      </c>
      <c r="C50" s="76" t="str">
        <f>'WRA Worksheet'!C50</f>
        <v>y</v>
      </c>
      <c r="D50" s="82">
        <f>'WRA Worksheet'!D50</f>
        <v>1</v>
      </c>
    </row>
    <row r="51" spans="1:4" ht="15.95">
      <c r="A51" s="74">
        <v>8.0500000000000007</v>
      </c>
      <c r="B51" s="67" t="s">
        <v>123</v>
      </c>
      <c r="C51" s="76">
        <f>'WRA Worksheet'!C51</f>
        <v>0</v>
      </c>
      <c r="D51" s="82" t="str">
        <f>'WRA Worksheet'!D51</f>
        <v xml:space="preserve"> </v>
      </c>
    </row>
    <row r="52" spans="1:4" ht="15.95">
      <c r="A52" s="31"/>
      <c r="B52" s="32" t="s">
        <v>124</v>
      </c>
      <c r="C52" s="144">
        <f>'WRA Worksheet'!D53</f>
        <v>24</v>
      </c>
      <c r="D52" s="144"/>
    </row>
    <row r="53" spans="1:4" ht="15.95">
      <c r="A53" s="33"/>
      <c r="B53" s="34" t="s">
        <v>175</v>
      </c>
      <c r="C53" s="144" t="str" cm="1">
        <f t="array" ref="C53">IF(OR('WRA Worksheet'!C71:D71="yes", 'WRA Worksheet'!C72:D72="yes", 'WRA Worksheet'!C73:D73="yes"),"yes","no")</f>
        <v>no</v>
      </c>
      <c r="D53" s="144"/>
    </row>
    <row r="54" spans="1:4" ht="15.95">
      <c r="A54" s="33"/>
      <c r="B54" s="34" t="s">
        <v>176</v>
      </c>
      <c r="C54" s="144" t="str">
        <f>IF(C53="yes", 'WRA Worksheet'!C74, 'WRA Worksheet'!D54)</f>
        <v>reject</v>
      </c>
      <c r="D54" s="144"/>
    </row>
    <row r="55" spans="1:4" ht="15.95" thickBot="1">
      <c r="A55" s="35"/>
      <c r="B55" s="36"/>
      <c r="C55" s="36"/>
      <c r="D55" s="37"/>
    </row>
    <row r="56" spans="1:4" ht="30.95" thickTop="1">
      <c r="A56" s="38" t="s">
        <v>177</v>
      </c>
      <c r="B56" s="39" t="s">
        <v>178</v>
      </c>
      <c r="C56" s="40" t="s">
        <v>128</v>
      </c>
      <c r="D56" s="37"/>
    </row>
    <row r="57" spans="1:4">
      <c r="A57" s="41" t="s">
        <v>129</v>
      </c>
      <c r="B57" s="42">
        <f>'WRA Worksheet'!C57</f>
        <v>11</v>
      </c>
      <c r="C57" s="43" t="str">
        <f>IF(B57&gt;=2,"yes","no")</f>
        <v>yes</v>
      </c>
      <c r="D57" s="37"/>
    </row>
    <row r="58" spans="1:4">
      <c r="A58" s="41" t="s">
        <v>130</v>
      </c>
      <c r="B58" s="42">
        <f>'WRA Worksheet'!C58</f>
        <v>12</v>
      </c>
      <c r="C58" s="43" t="str">
        <f>IF(B58&gt;=2,"yes","no")</f>
        <v>yes</v>
      </c>
      <c r="D58" s="37"/>
    </row>
    <row r="59" spans="1:4">
      <c r="A59" s="41" t="s">
        <v>131</v>
      </c>
      <c r="B59" s="42">
        <f>'WRA Worksheet'!C59</f>
        <v>18</v>
      </c>
      <c r="C59" s="43" t="str">
        <f>IF(B59&gt;=6,"yes","no")</f>
        <v>yes</v>
      </c>
      <c r="D59" s="37"/>
    </row>
    <row r="60" spans="1:4" ht="15.95" thickBot="1">
      <c r="A60" s="44" t="s">
        <v>132</v>
      </c>
      <c r="B60" s="45">
        <f>'WRA Worksheet'!C60</f>
        <v>41</v>
      </c>
      <c r="C60" s="46" t="str">
        <f>IF(C57="no","no",IF(C58="no","no",IF(C59="no","no","yes")))</f>
        <v>yes</v>
      </c>
      <c r="D60" s="37"/>
    </row>
    <row r="61" spans="1:4" ht="15.95" thickTop="1"/>
  </sheetData>
  <sheetProtection algorithmName="SHA-512" hashValue="OUPP6/JLKjaOreRnDsqedMxLQ5QXL0Eh+Rws3VhK3vD2Gyo6l4J6cu1Tr5oxN4ZoMbAZCxsipXqLcQtAUkOMKQ==" saltValue="SQl0PRYgekQzaekw/tcing==" spinCount="100000" sheet="1" objects="1" scenarios="1" formatCells="0"/>
  <mergeCells count="5">
    <mergeCell ref="A2:B2"/>
    <mergeCell ref="C52:D52"/>
    <mergeCell ref="C53:D53"/>
    <mergeCell ref="C54:D54"/>
    <mergeCell ref="A1:C1"/>
  </mergeCells>
  <pageMargins left="0.7" right="0.7" top="0.75" bottom="0.75" header="0.3" footer="0.3"/>
  <pageSetup orientation="portrait"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7B3A353-381C-4CCD-9F7C-6233287381B8}">
  <sheetPr>
    <tabColor theme="0"/>
  </sheetPr>
  <dimension ref="A1:C50"/>
  <sheetViews>
    <sheetView workbookViewId="0">
      <selection activeCell="C15" sqref="C15"/>
    </sheetView>
  </sheetViews>
  <sheetFormatPr defaultColWidth="8.85546875" defaultRowHeight="15"/>
  <cols>
    <col min="1" max="1" width="5" customWidth="1"/>
    <col min="2" max="3" width="49.42578125" customWidth="1"/>
  </cols>
  <sheetData>
    <row r="1" spans="1:3" ht="28.5" customHeight="1">
      <c r="A1" s="47"/>
      <c r="B1" s="48" t="s">
        <v>8</v>
      </c>
      <c r="C1" s="49" t="s">
        <v>9</v>
      </c>
    </row>
    <row r="2" spans="1:3">
      <c r="A2" s="30">
        <v>1.01</v>
      </c>
      <c r="B2" s="50" t="str" cm="1">
        <f t="array" ref="B2:C50">'WRA Worksheet'!F3:G51</f>
        <v>No evidence plant is highly domesticated</v>
      </c>
      <c r="C2" s="51">
        <v>0</v>
      </c>
    </row>
    <row r="3" spans="1:3">
      <c r="A3" s="30">
        <v>1.02</v>
      </c>
      <c r="B3" s="50">
        <v>0</v>
      </c>
      <c r="C3" s="50">
        <v>0</v>
      </c>
    </row>
    <row r="4" spans="1:3">
      <c r="A4" s="30">
        <v>1.03</v>
      </c>
      <c r="B4" s="50">
        <v>0</v>
      </c>
      <c r="C4" s="50">
        <v>0</v>
      </c>
    </row>
    <row r="5" spans="1:3" ht="32.1">
      <c r="A5" s="30">
        <v>2.0099999999999998</v>
      </c>
      <c r="B5" s="52" t="str">
        <v>Highly suited for all of Florida</v>
      </c>
      <c r="C5" s="53" t="str">
        <v>See attached climate suitability map</v>
      </c>
    </row>
    <row r="6" spans="1:3" ht="15.95">
      <c r="A6" s="30">
        <v>2.02</v>
      </c>
      <c r="B6" s="53" t="str">
        <v>See attached climate suitability map</v>
      </c>
      <c r="C6" s="54">
        <v>0</v>
      </c>
    </row>
    <row r="7" spans="1:3">
      <c r="A7" s="30">
        <v>2.0299999999999998</v>
      </c>
      <c r="B7" s="54" t="str">
        <v>See attached climate suitability map</v>
      </c>
      <c r="C7" s="53">
        <v>0</v>
      </c>
    </row>
    <row r="8" spans="1:3" ht="15.95">
      <c r="A8" s="30">
        <v>2.04</v>
      </c>
      <c r="B8" s="51" t="str">
        <v>See attached climate suitability map</v>
      </c>
      <c r="C8" s="51">
        <v>0</v>
      </c>
    </row>
    <row r="9" spans="1:3" ht="96">
      <c r="A9" s="30">
        <v>2.0499999999999998</v>
      </c>
      <c r="B9" s="51" t="str">
        <v>1. 2. Thought to be native to Central America, South America, Caribbean islands, Africa, Tropical Asia, and Australiasia, although there is significant debate on the origins of the taxon. 2. 3. Now found in Korea, United States, Mediterranean Europe/Asia.</v>
      </c>
      <c r="C9" s="53" t="str">
        <v>1. https://doi.org/10.3897/neobiota.19.5279  2. https://doi.org/10.1079/cabicompendium.16033   3. https://www.gbif.org/occurrence/search?offset=120&amp;taxon_key=3189939</v>
      </c>
    </row>
    <row r="10" spans="1:3" ht="15.95">
      <c r="A10" s="30">
        <v>3.01</v>
      </c>
      <c r="B10" s="51" t="str">
        <v>See above answer</v>
      </c>
      <c r="C10" s="53">
        <v>0</v>
      </c>
    </row>
    <row r="11" spans="1:3" ht="96">
      <c r="A11" s="30">
        <v>3.02</v>
      </c>
      <c r="B11" s="50" t="str">
        <v>It is noted to be able to climb mature trees and grow over / smother vegetation as well as prevent understory plants access to sun. Dense infestations can impede animal movement and potentially increase the risk and intensity of fires. Considered a weed of gardens, roadsides, disturbed sites, and plantations. (1, 2)</v>
      </c>
      <c r="C11" s="53" t="str">
        <v xml:space="preserve">1. https://doi.org/10.1079/cabicompendium.16033   2. https://doi.org/10.1111/j.1442-9993.2007.01803.x </v>
      </c>
    </row>
    <row r="12" spans="1:3" ht="63.95">
      <c r="A12" s="30">
        <v>3.03</v>
      </c>
      <c r="B12" s="50" t="str">
        <v>1. it has been noted as a pest of soybean crops in Mississippi.  2. Noted as having substantial economic impacts on sugarcane and soybean plantations</v>
      </c>
      <c r="C12" s="53" t="str">
        <v>1. Rankins, J., A., J. D. Byrd, D. B. Mask, J. W. Barnett, and P. D. Gerard. 2005. Survey of soybean weeds in Mississippi. Weed Technology 19(2): 7.  2. https://scholar.sun.ac.za/handle/10019.1/90895</v>
      </c>
    </row>
    <row r="13" spans="1:3" ht="80.099999999999994">
      <c r="A13" s="30">
        <v>3.04</v>
      </c>
      <c r="B13" s="51" t="str">
        <v>See answer to 3.02. Additionally, in Australia, Cardiospermum halicacabum is noted as a significant environmental weed in littoral rainforests and coastal vine thickets by smothering native vegetation and altering ecosystem structure (1). Additionally, it has been noted that the taxon is potentially altering native butterfly-plant pollination networks in Florida by being the most frequently reported host plant for certain native butterfly species (e.g. Miami blue; 2).</v>
      </c>
      <c r="C13" s="53" t="str">
        <v>1. https://research.csiro.au/nswweeds/balloon-vine/  2. https://www.fws.gov/policy/library/2011/2011-19812.html</v>
      </c>
    </row>
    <row r="14" spans="1:3" ht="80.099999999999994">
      <c r="A14" s="30">
        <v>3.05</v>
      </c>
      <c r="B14" s="51" t="str">
        <v>1. 2. Cardiospermum grandiflorum considered invasive</v>
      </c>
      <c r="C14" s="53" t="str">
        <v>1. https://www.iucngisd.org/gisd/species.php?sc=1346  2. https://www.cabidigitallibrary.org/doi/10.1079/cabicompendium.112965</v>
      </c>
    </row>
    <row r="15" spans="1:3">
      <c r="A15" s="30">
        <v>4.01</v>
      </c>
      <c r="B15" s="50" t="str">
        <v>No evidence plant produces spines, thorns, or burrs</v>
      </c>
      <c r="C15" s="55">
        <v>0</v>
      </c>
    </row>
    <row r="16" spans="1:3" ht="63.95">
      <c r="A16" s="30">
        <v>4.0199999999999996</v>
      </c>
      <c r="B16" s="51" t="str">
        <v>No evidence plant is allelopathic</v>
      </c>
      <c r="C16" s="51">
        <v>0</v>
      </c>
    </row>
    <row r="17" spans="1:3" ht="15.95">
      <c r="A17" s="30">
        <v>4.03</v>
      </c>
      <c r="B17" s="51" t="str">
        <v>No evidence plant is parasitic</v>
      </c>
      <c r="C17" s="51">
        <v>0</v>
      </c>
    </row>
    <row r="18" spans="1:3" ht="80.099999999999994">
      <c r="A18" s="30">
        <v>4.04</v>
      </c>
      <c r="B18" s="51" t="str">
        <v>1. 2. Used as animal feed/fodder</v>
      </c>
      <c r="C18" s="51" t="str">
        <v>1. https://www.cabidigitallibrary.org/doi/10.1079/cabicompendium.16033  2. https://indiabiodiversity.org/species/show/32097</v>
      </c>
    </row>
    <row r="19" spans="1:3" ht="63.95">
      <c r="A19" s="30">
        <v>4.05</v>
      </c>
      <c r="B19" s="51" t="str">
        <v xml:space="preserve">1. 2. The weed is reported to cause contact dermatitis and contains toxic compounds such as saponins, cyanolipids, and cyanogenic glycosides. </v>
      </c>
      <c r="C19" s="51" t="str">
        <v>1. https://ccmedia.fdacs.gov/content/download/12627/file/poisonplants.pdf  2. Rojo JP, Pitargue FC, 1999. Cardiospermum halicacabum L. In: Plant Resources of South-East Asia No. 12(1): Medicinal and poisonous plants 1 [ed. by Padua, L. S. de \Bunyapraphatsara, N. \Lemmens, R. H. M. J.]. Leiden, The Netherlands: Backhuys Publisher, 176-178.</v>
      </c>
    </row>
    <row r="20" spans="1:3" ht="15.95">
      <c r="A20" s="30">
        <v>4.0599999999999996</v>
      </c>
      <c r="B20" s="51" t="str">
        <v>No evidnece plant is host for recognised pests and pathogens</v>
      </c>
      <c r="C20" s="51">
        <v>0</v>
      </c>
    </row>
    <row r="21" spans="1:3" ht="32.1">
      <c r="A21" s="30">
        <v>4.07</v>
      </c>
      <c r="B21" s="51" t="str">
        <v>1. Noted to cause contact dermatitis</v>
      </c>
      <c r="C21" s="51" t="str">
        <v>1. https://ccmedia.fdacs.gov/content/download/12627/file/poisonplants.pdf</v>
      </c>
    </row>
    <row r="22" spans="1:3" ht="63.95">
      <c r="A22" s="30">
        <v>4.08</v>
      </c>
      <c r="B22" s="51" t="str">
        <v>1. 2. Noted to potentially icnrease the risk and intensity of fires.</v>
      </c>
      <c r="C22" s="53" t="str">
        <v xml:space="preserve">1. https://doi.org/10.1079/cabicompendium.16033   2. https://doi.org/10.1111/j.1442-9993.2007.01803.x </v>
      </c>
    </row>
    <row r="23" spans="1:3" ht="32.1">
      <c r="A23" s="30">
        <v>4.09</v>
      </c>
      <c r="B23" s="51" t="str">
        <v xml:space="preserve">1. 2. Noted to be unable to grow in shaded areas. </v>
      </c>
      <c r="C23" s="51" t="str">
        <v>1. https://www.cabidigitallibrary.org/doi/10.1079/cabicompendium.16033  2. https://plants.ces.ncsu.edu/plants/cardiospermum-halicacabum/</v>
      </c>
    </row>
    <row r="24" spans="1:3" ht="32.1">
      <c r="A24" s="30">
        <v>4.0999999999999996</v>
      </c>
      <c r="B24" s="51" t="str">
        <v>1. 2. Not noted to tolerate infertile soils</v>
      </c>
      <c r="C24" s="51" t="str">
        <v>1. https://www.cabidigitallibrary.org/doi/10.1079/cabicompendium.16033  2. https://plants.ces.ncsu.edu/plants/cardiospermum-halicacabum/</v>
      </c>
    </row>
    <row r="25" spans="1:3" ht="48">
      <c r="A25" s="30">
        <v>4.1100000000000003</v>
      </c>
      <c r="B25" s="51" t="str">
        <v>Taxon is a vine</v>
      </c>
      <c r="C25" s="51">
        <v>0</v>
      </c>
    </row>
    <row r="26" spans="1:3" ht="32.1">
      <c r="A26" s="30">
        <v>4.12</v>
      </c>
      <c r="B26" s="51" t="str">
        <v>It is noted to be able to climb mature trees and grow over / smother vegetation as well as prevent understory plants access to sun. Dense infestations can impede animal movement and potentially increase the risk and intensity of fires. Considered a weed of gardens, roadsides, disturbed sites, and plantations. (1, 2)</v>
      </c>
      <c r="C26" s="51" t="str">
        <v xml:space="preserve">1. https://doi.org/10.1079/cabicompendium.16033   2. https://doi.org/10.1111/j.1442-9993.2007.01803.x </v>
      </c>
    </row>
    <row r="27" spans="1:3" ht="15.95">
      <c r="A27" s="30">
        <v>5.01</v>
      </c>
      <c r="B27" s="51" t="str">
        <v>Taxon is not aquatic</v>
      </c>
      <c r="C27" s="51">
        <v>0</v>
      </c>
    </row>
    <row r="28" spans="1:3" ht="15.95">
      <c r="A28" s="30">
        <v>5.0199999999999996</v>
      </c>
      <c r="B28" s="51" t="str">
        <v>Taxon is not of the Poaceae family</v>
      </c>
      <c r="C28" s="51">
        <v>0</v>
      </c>
    </row>
    <row r="29" spans="1:3" ht="15.95">
      <c r="A29" s="30">
        <v>5.03</v>
      </c>
      <c r="B29" s="51" t="str">
        <v>No evidence plant is nitrogen fixing</v>
      </c>
      <c r="C29" s="51">
        <v>0</v>
      </c>
    </row>
    <row r="30" spans="1:3" ht="15.95">
      <c r="A30" s="30">
        <v>5.04</v>
      </c>
      <c r="B30" s="51" t="str">
        <v>No evidence plant is has geophyte properties</v>
      </c>
      <c r="C30" s="51">
        <v>0</v>
      </c>
    </row>
    <row r="31" spans="1:3" ht="27.95">
      <c r="A31" s="30">
        <v>6.01</v>
      </c>
      <c r="B31" s="50" t="str">
        <v>No evidence of substantial reproductive failures</v>
      </c>
      <c r="C31" s="51">
        <v>0</v>
      </c>
    </row>
    <row r="32" spans="1:3" ht="96">
      <c r="A32" s="30">
        <v>6.02</v>
      </c>
      <c r="B32" s="51" t="str">
        <v>1. 2. Known to produce viable seed.</v>
      </c>
      <c r="C32" s="51" t="str">
        <v>1. https://www.cabidigitallibrary.org/doi/10.1079/cabicompendium.16033  2. https://doi.org/10.3897/neobiota.19.5279</v>
      </c>
    </row>
    <row r="33" spans="1:3" ht="32.1">
      <c r="A33" s="30">
        <v>6.03</v>
      </c>
      <c r="B33" s="51" t="str">
        <v>Not enough information found</v>
      </c>
      <c r="C33" s="51">
        <v>0</v>
      </c>
    </row>
    <row r="34" spans="1:3" ht="80.099999999999994">
      <c r="A34" s="30">
        <v>6.04</v>
      </c>
      <c r="B34" s="51" t="str">
        <v>1. 2. Noted to be self-compatible, but no direct evidence found for self-compatibility in natural conditions. Answered UNKNOWN</v>
      </c>
      <c r="C34" s="51" t="str">
        <v>1. https://www.cabidigitallibrary.org/doi/10.1079/cabicompendium.112965  2. http://www.iap-risk.eu/media/files/pra_exp_CRIGR.pdf</v>
      </c>
    </row>
    <row r="35" spans="1:3" ht="48">
      <c r="A35" s="30">
        <v>6.05</v>
      </c>
      <c r="B35" s="51" t="str">
        <v>1. The taxon produces several small, white flowers, which are pollinated by insects and 2. butterflies</v>
      </c>
      <c r="C35" s="51" t="str">
        <v>1. https://www.nparks.gov.sg/florafaunaweb/flora/1/3/1362   2. https://www.fws.gov/policy/library/2011/2011-19812.html</v>
      </c>
    </row>
    <row r="36" spans="1:3" ht="80.099999999999994">
      <c r="A36" s="30">
        <v>6.06</v>
      </c>
      <c r="B36" s="51" t="str">
        <v>1. 2. Noted to propagate vegetatively</v>
      </c>
      <c r="C36" s="51" t="str">
        <v>1. https://www.invasiveplantatlas.org/subject.html?sub=5237 2. https://plants.ces.ncsu.edu/plants/cardiospermum-halicacabum/</v>
      </c>
    </row>
    <row r="37" spans="1:3">
      <c r="A37" s="30">
        <v>6.07</v>
      </c>
      <c r="B37" s="51" t="str">
        <v>Not enough information found</v>
      </c>
      <c r="C37" s="51">
        <v>0</v>
      </c>
    </row>
    <row r="38" spans="1:3" ht="63.95">
      <c r="A38" s="30">
        <v>7.01</v>
      </c>
      <c r="B38" s="51" t="str">
        <v xml:space="preserve">1. 2. Likely as it is noted to be a weed of roadsides and disturbed sites. </v>
      </c>
      <c r="C38" s="51" t="str">
        <v>1. https://www.cabidigitallibrary.org/doi/10.1079/cabicompendium.112965 2. Acevedo-Rodríguez P, 2005. Vines and climbing plants of Puerto Rico and the Virgin Islands. Contributions from the United States National Herbarium, 51:483 pp.</v>
      </c>
    </row>
    <row r="39" spans="1:3" ht="63.95">
      <c r="A39" s="30">
        <v>7.02</v>
      </c>
      <c r="B39" s="51" t="str">
        <v>1. 2. Sold online</v>
      </c>
      <c r="C39" s="51" t="str">
        <v>1. https://www.amazon.com/Cardiospermum-halicacabum-Balloon-seeds-Organically/dp/B01IG80JN0?th=1  2. https://hayefield.com/product/cardiospermum-halicacabum-love-in-a-puff/</v>
      </c>
    </row>
    <row r="40" spans="1:3" ht="48">
      <c r="A40" s="30">
        <v>7.03</v>
      </c>
      <c r="B40" s="50" t="str">
        <v>Human activities are also responsible for dispersal, mostly through garden escapes, seed contaminants, and garden waste</v>
      </c>
      <c r="C40" s="51" t="str">
        <v>1. https://doi.org/10.3897/neobiota.19.5279  2. https://www.invasive.org/midatlantic/subject.cfm?sub=5237</v>
      </c>
    </row>
    <row r="41" spans="1:3" ht="15.95">
      <c r="A41" s="30">
        <v>7.04</v>
      </c>
      <c r="B41" s="51" t="str">
        <v>No evidence propagules are wind dispersed</v>
      </c>
      <c r="C41" s="51">
        <v>0</v>
      </c>
    </row>
    <row r="42" spans="1:3" ht="80.099999999999994">
      <c r="A42" s="30">
        <v>7.05</v>
      </c>
      <c r="B42" s="51" t="str">
        <v>1. 2. the plant’s non-fleshy fruits are known to float in seawater and stay viable, facilitating long distance dispersal.</v>
      </c>
      <c r="C42" s="51" t="str">
        <v xml:space="preserve">1. https://doi.org/10.3897/neobiota.19.5279  2. https://doi.org/10.1079/cabicompendium.16033 </v>
      </c>
    </row>
    <row r="43" spans="1:3" ht="63.95">
      <c r="A43" s="30">
        <v>7.06</v>
      </c>
      <c r="B43" s="51" t="str">
        <v>1. 2. Birds noted to be a vector</v>
      </c>
      <c r="C43" s="51" t="str">
        <v>1. https://doi.org/10.3897/neobiota.19.5279 2. https://doi.org/10.1079/cabicompendium.16033</v>
      </c>
    </row>
    <row r="44" spans="1:3" ht="80.099999999999994">
      <c r="A44" s="30">
        <v>7.07</v>
      </c>
      <c r="B44" s="51" t="str">
        <v>No evidence of external propagule dispersal</v>
      </c>
      <c r="C44" s="51">
        <v>0</v>
      </c>
    </row>
    <row r="45" spans="1:3" ht="48">
      <c r="A45" s="30">
        <v>7.08</v>
      </c>
      <c r="B45" s="50" t="str">
        <v>Possible since birds are noted to be seed dispersers. Given lack of information, answered UNKNOWN</v>
      </c>
      <c r="C45" s="51">
        <v>0</v>
      </c>
    </row>
    <row r="46" spans="1:3" ht="111.95">
      <c r="A46" s="30">
        <v>8.01</v>
      </c>
      <c r="B46" s="50" t="str">
        <v>No evidence plant is a prolific seed producer</v>
      </c>
      <c r="C46" s="51">
        <v>0</v>
      </c>
    </row>
    <row r="47" spans="1:3" ht="80.099999999999994">
      <c r="A47" s="30">
        <v>8.02</v>
      </c>
      <c r="B47" s="51" t="str">
        <v>1. Noted to create a persistent seed bank. Given lack of information, answered UNKNOWN</v>
      </c>
      <c r="C47" s="51" t="str">
        <v>1. https://doi.org/10.3897/neobiota.19.5279</v>
      </c>
    </row>
    <row r="48" spans="1:3" ht="32.1">
      <c r="A48" s="30">
        <v>8.0299999999999994</v>
      </c>
      <c r="B48" s="51" t="str">
        <v>1. 2. Herbicides noted to be effective.</v>
      </c>
      <c r="C48" s="51" t="str">
        <v xml:space="preserve">1. https://doi.org/10.3897/neobiota.19.5279  2. https://www.cabdirect.org/cabdirect/abstract/20083162766 </v>
      </c>
    </row>
    <row r="49" spans="1:3" ht="48">
      <c r="A49" s="30">
        <v>8.0399999999999991</v>
      </c>
      <c r="B49" s="51" t="str">
        <v>1. 2. Noted to propagate vegetatively and tolerate mutilation.</v>
      </c>
      <c r="C49" s="51" t="str">
        <v>1. https://www.invasiveplantatlas.org/subject.html?sub=5237 2. https://plants.ces.ncsu.edu/plants/cardiospermum-halicacabum/</v>
      </c>
    </row>
    <row r="50" spans="1:3">
      <c r="A50" s="30">
        <v>8.0500000000000007</v>
      </c>
      <c r="B50" s="50">
        <v>0</v>
      </c>
      <c r="C50" s="51">
        <v>0</v>
      </c>
    </row>
  </sheetData>
  <sheetProtection algorithmName="SHA-512" hashValue="HwVsddSKA36z0HQovLp52AHeyUwXIB3BK9O2Nfeb1wc6CSMAX71mBA8zvBTYMnBwR7SnlERXptCmZRxSLLKyAA==" saltValue="5pGpLizWx2P+VsfdacsGSg==" spinCount="100000" sheet="1" objects="1" scenarios="1"/>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f21a967f-c9b6-4417-8b28-12bf5b07c60b">
      <Terms xmlns="http://schemas.microsoft.com/office/infopath/2007/PartnerControls"/>
    </lcf76f155ced4ddcb4097134ff3c332f>
    <TaxCatchAll xmlns="898990d9-3832-423e-b64c-5c8524f186af" xsi:nil="true"/>
  </documentManagement>
</p:properties>
</file>

<file path=customXml/item3.xml><?xml version="1.0" encoding="utf-8"?>
<ct:contentTypeSchema xmlns:ct="http://schemas.microsoft.com/office/2006/metadata/contentType" xmlns:ma="http://schemas.microsoft.com/office/2006/metadata/properties/metaAttributes" ct:_="" ma:_="" ma:contentTypeName="Document" ma:contentTypeID="0x010100BD21906AFC853A408AD5005C49B5E75E" ma:contentTypeVersion="17" ma:contentTypeDescription="Create a new document." ma:contentTypeScope="" ma:versionID="413b67428e06e4fbe1596370e8681275">
  <xsd:schema xmlns:xsd="http://www.w3.org/2001/XMLSchema" xmlns:xs="http://www.w3.org/2001/XMLSchema" xmlns:p="http://schemas.microsoft.com/office/2006/metadata/properties" xmlns:ns2="f21a967f-c9b6-4417-8b28-12bf5b07c60b" xmlns:ns3="898990d9-3832-423e-b64c-5c8524f186af" targetNamespace="http://schemas.microsoft.com/office/2006/metadata/properties" ma:root="true" ma:fieldsID="c5fcf276c65ab6b33a94e4b45a17df5b" ns2:_="" ns3:_="">
    <xsd:import namespace="f21a967f-c9b6-4417-8b28-12bf5b07c60b"/>
    <xsd:import namespace="898990d9-3832-423e-b64c-5c8524f186af"/>
    <xsd:element name="properties">
      <xsd:complexType>
        <xsd:sequence>
          <xsd:element name="documentManagement">
            <xsd:complexType>
              <xsd:all>
                <xsd:element ref="ns2:MediaServiceMetadata" minOccurs="0"/>
                <xsd:element ref="ns2:MediaServiceFastMetadata" minOccurs="0"/>
                <xsd:element ref="ns2:MediaServiceAutoKeyPoints" minOccurs="0"/>
                <xsd:element ref="ns2:MediaServiceKeyPoints" minOccurs="0"/>
                <xsd:element ref="ns2:MediaServiceAutoTags" minOccurs="0"/>
                <xsd:element ref="ns2:MediaServiceOCR" minOccurs="0"/>
                <xsd:element ref="ns2:MediaServiceGenerationTime" minOccurs="0"/>
                <xsd:element ref="ns2:MediaServiceEventHashCode" minOccurs="0"/>
                <xsd:element ref="ns2:MediaServiceDateTaken" minOccurs="0"/>
                <xsd:element ref="ns2:lcf76f155ced4ddcb4097134ff3c332f" minOccurs="0"/>
                <xsd:element ref="ns3:TaxCatchAll" minOccurs="0"/>
                <xsd:element ref="ns3:SharedWithUsers" minOccurs="0"/>
                <xsd:element ref="ns3:SharedWithDetails" minOccurs="0"/>
                <xsd:element ref="ns2:MediaServiceObjectDetectorVersions" minOccurs="0"/>
                <xsd:element ref="ns2:MediaServiceLocation"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f21a967f-c9b6-4417-8b28-12bf5b07c60b"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element name="MediaServiceAutoTags" ma:index="12" nillable="true" ma:displayName="Tags" ma:internalName="MediaServiceAutoTags" ma:readOnly="true">
      <xsd:simpleType>
        <xsd:restriction base="dms:Text"/>
      </xsd:simple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ternalName="MediaServiceDateTaken" ma:readOnly="true">
      <xsd:simpleType>
        <xsd:restriction base="dms:Text"/>
      </xsd:simpleType>
    </xsd:element>
    <xsd:element name="lcf76f155ced4ddcb4097134ff3c332f" ma:index="18" nillable="true" ma:taxonomy="true" ma:internalName="lcf76f155ced4ddcb4097134ff3c332f" ma:taxonomyFieldName="MediaServiceImageTags" ma:displayName="Image Tags" ma:readOnly="false" ma:fieldId="{5cf76f15-5ced-4ddc-b409-7134ff3c332f}" ma:taxonomyMulti="true" ma:sspId="fa0c477a-f09e-4137-8c49-77869fdcca91"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2" nillable="true" ma:displayName="MediaServiceObjectDetectorVersions" ma:hidden="true" ma:indexed="true" ma:internalName="MediaServiceObjectDetectorVersions" ma:readOnly="true">
      <xsd:simpleType>
        <xsd:restriction base="dms:Text"/>
      </xsd:simpleType>
    </xsd:element>
    <xsd:element name="MediaServiceLocation" ma:index="23" nillable="true" ma:displayName="Location" ma:indexed="true" ma:internalName="MediaServiceLocation" ma:readOnly="true">
      <xsd:simpleType>
        <xsd:restriction base="dms:Text"/>
      </xsd:simpleType>
    </xsd:element>
    <xsd:element name="MediaServiceSearchProperties" ma:index="24"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898990d9-3832-423e-b64c-5c8524f186af" elementFormDefault="qualified">
    <xsd:import namespace="http://schemas.microsoft.com/office/2006/documentManagement/types"/>
    <xsd:import namespace="http://schemas.microsoft.com/office/infopath/2007/PartnerControls"/>
    <xsd:element name="TaxCatchAll" ma:index="19" nillable="true" ma:displayName="Taxonomy Catch All Column" ma:hidden="true" ma:list="{510cedfe-beb2-4ef3-8cef-26ff56bb9e6e}" ma:internalName="TaxCatchAll" ma:showField="CatchAllData" ma:web="898990d9-3832-423e-b64c-5c8524f186af">
      <xsd:complexType>
        <xsd:complexContent>
          <xsd:extension base="dms:MultiChoiceLookup">
            <xsd:sequence>
              <xsd:element name="Value" type="dms:Lookup" maxOccurs="unbounded" minOccurs="0" nillable="true"/>
            </xsd:sequence>
          </xsd:extension>
        </xsd:complexContent>
      </xsd:complexType>
    </xsd:element>
    <xsd:element name="SharedWithUsers" ma:index="20"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1"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C72C3439-75BE-411A-8E6B-DF10E44BED25}"/>
</file>

<file path=customXml/itemProps2.xml><?xml version="1.0" encoding="utf-8"?>
<ds:datastoreItem xmlns:ds="http://schemas.openxmlformats.org/officeDocument/2006/customXml" ds:itemID="{624714E1-6774-437D-801A-4B8EB940739E}"/>
</file>

<file path=customXml/itemProps3.xml><?xml version="1.0" encoding="utf-8"?>
<ds:datastoreItem xmlns:ds="http://schemas.openxmlformats.org/officeDocument/2006/customXml" ds:itemID="{1A30CF02-B7D4-458B-B168-15B9FB423B67}"/>
</file>

<file path=docProps/app.xml><?xml version="1.0" encoding="utf-8"?>
<Properties xmlns="http://schemas.openxmlformats.org/officeDocument/2006/extended-properties" xmlns:vt="http://schemas.openxmlformats.org/officeDocument/2006/docPropsVTypes">
  <Application>Microsoft Excel Online</Application>
  <Manager/>
  <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Wanamaker,Christian E</dc:creator>
  <cp:keywords/>
  <dc:description/>
  <cp:lastModifiedBy>Kim,Seokmin</cp:lastModifiedBy>
  <cp:revision/>
  <dcterms:created xsi:type="dcterms:W3CDTF">2021-06-15T16:34:22Z</dcterms:created>
  <dcterms:modified xsi:type="dcterms:W3CDTF">2024-11-08T15:38:21Z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0x010100BD21906AFC853A408AD5005C49B5E75E</vt:lpwstr>
  </property>
  <property fmtid="{D5CDD505-2E9C-101B-9397-08002B2CF9AE}" pid="3" name="MediaServiceImageTags">
    <vt:lpwstr/>
  </property>
</Properties>
</file>